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61" i="8"/>
  <c r="G25"/>
  <c r="H25"/>
  <c r="H50"/>
  <c r="G34"/>
  <c r="F34"/>
  <c r="E34"/>
  <c r="H33"/>
  <c r="H32"/>
  <c r="H31"/>
  <c r="H30"/>
  <c r="H28"/>
  <c r="G28"/>
  <c r="F28"/>
  <c r="E28"/>
  <c r="F21"/>
  <c r="E21"/>
  <c r="D3"/>
  <c r="E38"/>
  <c r="F38"/>
  <c r="G38"/>
  <c r="H38"/>
  <c r="F8"/>
  <c r="E8"/>
  <c r="H8"/>
  <c r="F27"/>
  <c r="G27"/>
  <c r="E37"/>
  <c r="F37"/>
  <c r="H37"/>
  <c r="E41"/>
  <c r="G41"/>
  <c r="G39"/>
  <c r="H39"/>
  <c r="E44"/>
  <c r="G44"/>
  <c r="G42"/>
  <c r="H42"/>
  <c r="H49"/>
  <c r="H48"/>
  <c r="G36"/>
  <c r="H36"/>
  <c r="G45"/>
  <c r="F45"/>
  <c r="E45"/>
  <c r="F44"/>
  <c r="H44"/>
  <c r="F43"/>
  <c r="E43"/>
  <c r="H43"/>
  <c r="E27"/>
  <c r="F41"/>
  <c r="F40"/>
  <c r="H41"/>
  <c r="E40"/>
  <c r="H40"/>
  <c r="C40"/>
  <c r="E46"/>
  <c r="F46"/>
  <c r="G8"/>
  <c r="G46"/>
  <c r="D47"/>
  <c r="H47"/>
  <c r="C37"/>
  <c r="G21"/>
  <c r="G18"/>
  <c r="G15"/>
  <c r="G12"/>
  <c r="F26"/>
  <c r="E26"/>
  <c r="C27"/>
  <c r="C26"/>
  <c r="C23"/>
  <c r="C22"/>
  <c r="C17"/>
  <c r="C16"/>
  <c r="H27"/>
  <c r="H26"/>
  <c r="D23"/>
  <c r="F23"/>
  <c r="E23"/>
  <c r="H23"/>
  <c r="D22"/>
  <c r="F22"/>
  <c r="E22"/>
  <c r="H22"/>
  <c r="H21"/>
  <c r="D20"/>
  <c r="F20"/>
  <c r="E20"/>
  <c r="H20"/>
  <c r="D19"/>
  <c r="F19"/>
  <c r="E19"/>
  <c r="H19"/>
  <c r="H18"/>
  <c r="G23"/>
  <c r="G22"/>
  <c r="G20"/>
  <c r="G19"/>
  <c r="D17"/>
  <c r="E17"/>
  <c r="F17"/>
  <c r="H17"/>
  <c r="D16"/>
  <c r="E16"/>
  <c r="F16"/>
  <c r="H16"/>
  <c r="H15"/>
  <c r="G17"/>
  <c r="G16"/>
  <c r="D14"/>
  <c r="E14"/>
  <c r="F14"/>
  <c r="H14"/>
  <c r="D13"/>
  <c r="E13"/>
  <c r="F13"/>
  <c r="H13"/>
  <c r="H12"/>
  <c r="G14"/>
  <c r="G13"/>
  <c r="D10"/>
  <c r="E10"/>
  <c r="F10"/>
  <c r="H10"/>
  <c r="D9"/>
  <c r="E9"/>
  <c r="F9"/>
  <c r="H9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C36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загребнева 11/41
загребнева 12/84</t>
        </r>
      </text>
    </comment>
    <comment ref="C39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7-я- три Договора
Винлаб
Ерофей</t>
        </r>
      </text>
    </comment>
    <comment ref="C42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300 р. В месяц в год 3600 р.</t>
        </r>
      </text>
    </comment>
  </commentList>
</comments>
</file>

<file path=xl/sharedStrings.xml><?xml version="1.0" encoding="utf-8"?>
<sst xmlns="http://schemas.openxmlformats.org/spreadsheetml/2006/main" count="197" uniqueCount="167">
  <si>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</si>
  <si>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</si>
  <si>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</si>
  <si>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</si>
  <si>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</si>
  <si>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</si>
  <si>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</si>
  <si>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</si>
  <si>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</si>
  <si>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</si>
  <si>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</si>
  <si>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</si>
  <si>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</si>
  <si>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</si>
  <si>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</si>
  <si>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</si>
  <si>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</si>
  <si>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</si>
  <si>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</si>
  <si>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</si>
  <si>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</si>
  <si>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</si>
  <si>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</si>
  <si>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</si>
  <si>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</si>
  <si>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</si>
  <si>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</si>
  <si>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</si>
  <si>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</si>
  <si>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</si>
  <si>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</si>
  <si>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</si>
  <si>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</si>
  <si>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</si>
  <si>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</si>
  <si>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</si>
  <si>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</si>
  <si>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</si>
  <si>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</si>
  <si>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</si>
  <si>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</si>
  <si>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</si>
  <si>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</si>
  <si>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</si>
  <si>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</si>
  <si>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</si>
  <si>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</si>
  <si>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</si>
  <si>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</si>
  <si>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</si>
  <si>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</si>
  <si>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</si>
  <si>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</si>
  <si>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</si>
  <si>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</si>
  <si>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</si>
  <si>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</si>
  <si>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</si>
  <si>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</si>
  <si>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</si>
  <si>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</si>
  <si>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</si>
  <si>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</si>
  <si>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</si>
  <si>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</si>
  <si>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</si>
  <si>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</si>
  <si>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</si>
  <si>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</si>
  <si>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</si>
  <si>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</si>
  <si>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</si>
  <si>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</si>
  <si>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</si>
  <si>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</si>
  <si>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</si>
  <si>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</si>
  <si>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</si>
  <si>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</si>
  <si>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</si>
  <si>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</si>
  <si>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</si>
  <si>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</si>
  <si>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</si>
  <si>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</si>
  <si>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</si>
  <si>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</si>
  <si>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</si>
  <si>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</si>
  <si>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</si>
  <si>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</si>
  <si>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 .07. 2007г. Серия 25 № 002827459</t>
  </si>
  <si>
    <t>Светланская, 123</t>
  </si>
  <si>
    <t>ООО "Чистый двор"</t>
  </si>
  <si>
    <t>ООО "Эра"</t>
  </si>
  <si>
    <t>ул. Тунгусская, 8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</si>
  <si>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</si>
  <si>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</si>
  <si>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</si>
  <si>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</si>
  <si>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</si>
  <si>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</si>
  <si>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</si>
  <si>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</si>
  <si>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</si>
  <si>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</si>
  <si>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</si>
  <si>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</si>
  <si>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</si>
  <si>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</si>
  <si>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</si>
  <si>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</si>
  <si>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123 по ул.Светланская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</si>
  <si>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</si>
  <si>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</si>
  <si>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</si>
  <si>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</si>
  <si>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</si>
  <si>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</si>
  <si>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</si>
  <si>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</si>
  <si>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</si>
  <si>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</si>
  <si>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</si>
  <si>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испол-ль</t>
  </si>
  <si>
    <t>ООО Эра</t>
  </si>
  <si>
    <t>20 п.м.</t>
  </si>
  <si>
    <t>3. Текущий ремонт коммуникаций, проходящих через нежилые помещения</t>
  </si>
  <si>
    <t>4. Рекламные конструкции на общедомовом имуществе</t>
  </si>
  <si>
    <t>ООО " Восток Мегаполис"</t>
  </si>
  <si>
    <t>4. Телекоммуникациина общедомовом имуществе (Ростелеком)</t>
  </si>
  <si>
    <t>февраль</t>
  </si>
  <si>
    <t>июнь</t>
  </si>
  <si>
    <t>2 764,29 м2</t>
  </si>
  <si>
    <t>262,90 м2</t>
  </si>
  <si>
    <t>227,20 м2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</si>
  <si>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</si>
  <si>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</si>
  <si>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</si>
  <si>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</si>
  <si>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</si>
  <si>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</si>
  <si>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</si>
  <si>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</si>
  <si>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</si>
  <si>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</si>
  <si>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</si>
  <si>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</si>
  <si>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</si>
  <si>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Аварийный ремонт фасада кв.12</t>
  </si>
  <si>
    <t>Вертикаль</t>
  </si>
  <si>
    <t>октябрь</t>
  </si>
  <si>
    <t>1 компл.</t>
  </si>
  <si>
    <t xml:space="preserve">Аварийный ремонт фасада </t>
  </si>
  <si>
    <t>Альянс-Прим</t>
  </si>
  <si>
    <t>4 м2</t>
  </si>
  <si>
    <t>сентябрь</t>
  </si>
  <si>
    <t>6 п.м.</t>
  </si>
  <si>
    <t>Аварийная замена стояков ХГВС кв.23,26,29</t>
  </si>
  <si>
    <t>май</t>
  </si>
  <si>
    <t>Ремонт системы горячего водоснабжения</t>
  </si>
  <si>
    <t>18 п.м.</t>
  </si>
  <si>
    <t>Аварийный ремонт системы холодного водоснабжения</t>
  </si>
  <si>
    <t>30 п.м.</t>
  </si>
  <si>
    <t xml:space="preserve">Замена подпиточного трубопровода ХВС </t>
  </si>
  <si>
    <t>Управляющая компания предлагает: ремонт системы электроснабжения. Выполнение предложенных, или иных необходимых работ возможно за счет дополнительного сбора средств на основании принятого на общем собрании собственников  решения.</t>
  </si>
  <si>
    <t xml:space="preserve">ИСХ       45  /  03            от   "   19   "   марта        2018г.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</si>
</sst>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/>
    <xf numFmtId="0" fontId="6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1" sqref="E11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136</v>
      </c>
      <c r="C1" s="1"/>
    </row>
    <row r="2" spans="1:4" ht="15" customHeight="1">
      <c r="A2" s="2" t="s">
        <v>46</v>
      </c>
      <c r="C2" s="4"/>
    </row>
    <row r="3" spans="1:4" ht="15.75">
      <c r="B3" s="4" t="s">
        <v>10</v>
      </c>
      <c r="C3" s="24" t="s">
        <v>112</v>
      </c>
    </row>
    <row r="4" spans="1:4" ht="14.25" customHeight="1">
      <c r="A4" s="22" t="s">
        <v>166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89</v>
      </c>
      <c r="D8" s="10"/>
    </row>
    <row r="9" spans="1:4" s="3" customFormat="1" ht="12" customHeight="1">
      <c r="A9" s="13" t="s">
        <v>1</v>
      </c>
      <c r="B9" s="14" t="s">
        <v>11</v>
      </c>
      <c r="C9" s="130" t="s">
        <v>12</v>
      </c>
      <c r="D9" s="131"/>
    </row>
    <row r="10" spans="1:4" s="3" customFormat="1" ht="24" customHeight="1">
      <c r="A10" s="13" t="s">
        <v>2</v>
      </c>
      <c r="B10" s="15" t="s">
        <v>13</v>
      </c>
      <c r="C10" s="132" t="s">
        <v>91</v>
      </c>
      <c r="D10" s="133"/>
    </row>
    <row r="11" spans="1:4" s="3" customFormat="1" ht="15" customHeight="1">
      <c r="A11" s="13" t="s">
        <v>3</v>
      </c>
      <c r="B11" s="14" t="s">
        <v>14</v>
      </c>
      <c r="C11" s="130" t="s">
        <v>15</v>
      </c>
      <c r="D11" s="131"/>
    </row>
    <row r="12" spans="1:4" s="3" customFormat="1" ht="17.25" customHeight="1">
      <c r="A12" s="137">
        <v>5</v>
      </c>
      <c r="B12" s="137" t="s">
        <v>97</v>
      </c>
      <c r="C12" s="55" t="s">
        <v>98</v>
      </c>
      <c r="D12" s="56" t="s">
        <v>99</v>
      </c>
    </row>
    <row r="13" spans="1:4" s="3" customFormat="1" ht="14.25" customHeight="1">
      <c r="A13" s="137"/>
      <c r="B13" s="137"/>
      <c r="C13" s="55" t="s">
        <v>100</v>
      </c>
      <c r="D13" s="56" t="s">
        <v>101</v>
      </c>
    </row>
    <row r="14" spans="1:4" s="3" customFormat="1">
      <c r="A14" s="137"/>
      <c r="B14" s="137"/>
      <c r="C14" s="55" t="s">
        <v>102</v>
      </c>
      <c r="D14" s="56" t="s">
        <v>103</v>
      </c>
    </row>
    <row r="15" spans="1:4" s="3" customFormat="1" ht="16.5" customHeight="1">
      <c r="A15" s="137"/>
      <c r="B15" s="137"/>
      <c r="C15" s="55" t="s">
        <v>104</v>
      </c>
      <c r="D15" s="56" t="s">
        <v>105</v>
      </c>
    </row>
    <row r="16" spans="1:4" s="3" customFormat="1" ht="16.5" customHeight="1">
      <c r="A16" s="137"/>
      <c r="B16" s="137"/>
      <c r="C16" s="55" t="s">
        <v>106</v>
      </c>
      <c r="D16" s="56" t="s">
        <v>107</v>
      </c>
    </row>
    <row r="17" spans="1:4" s="5" customFormat="1" ht="15.75" customHeight="1">
      <c r="A17" s="137"/>
      <c r="B17" s="137"/>
      <c r="C17" s="55" t="s">
        <v>108</v>
      </c>
      <c r="D17" s="56" t="s">
        <v>109</v>
      </c>
    </row>
    <row r="18" spans="1:4" s="5" customFormat="1" ht="15.75" customHeight="1">
      <c r="A18" s="137"/>
      <c r="B18" s="137"/>
      <c r="C18" s="57" t="s">
        <v>110</v>
      </c>
      <c r="D18" s="56" t="s">
        <v>111</v>
      </c>
    </row>
    <row r="19" spans="1:4" ht="21.75" customHeight="1">
      <c r="A19" s="13" t="s">
        <v>4</v>
      </c>
      <c r="B19" s="14" t="s">
        <v>16</v>
      </c>
      <c r="C19" s="138" t="s">
        <v>85</v>
      </c>
      <c r="D19" s="139"/>
    </row>
    <row r="20" spans="1:4" s="5" customFormat="1" ht="16.5" customHeight="1">
      <c r="A20" s="13" t="s">
        <v>5</v>
      </c>
      <c r="B20" s="14" t="s">
        <v>17</v>
      </c>
      <c r="C20" s="140" t="s">
        <v>50</v>
      </c>
      <c r="D20" s="141"/>
    </row>
    <row r="21" spans="1:4" s="5" customFormat="1" ht="15" customHeight="1">
      <c r="A21" s="13" t="s">
        <v>6</v>
      </c>
      <c r="B21" s="14" t="s">
        <v>18</v>
      </c>
      <c r="C21" s="132" t="s">
        <v>19</v>
      </c>
      <c r="D21" s="142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7" customHeight="1">
      <c r="A26" s="134" t="s">
        <v>26</v>
      </c>
      <c r="B26" s="135"/>
      <c r="C26" s="135"/>
      <c r="D26" s="136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93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94</v>
      </c>
      <c r="C30" s="6" t="s">
        <v>95</v>
      </c>
      <c r="D30" s="6" t="s">
        <v>96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129</v>
      </c>
      <c r="C33" s="6" t="s">
        <v>95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28">
        <v>1936</v>
      </c>
      <c r="D38" s="129"/>
    </row>
    <row r="39" spans="1:4">
      <c r="A39" s="7">
        <v>2</v>
      </c>
      <c r="B39" s="6" t="s">
        <v>33</v>
      </c>
      <c r="C39" s="128">
        <v>5</v>
      </c>
      <c r="D39" s="129"/>
    </row>
    <row r="40" spans="1:4">
      <c r="A40" s="7">
        <v>3</v>
      </c>
      <c r="B40" s="6" t="s">
        <v>34</v>
      </c>
      <c r="C40" s="128">
        <v>4</v>
      </c>
      <c r="D40" s="129"/>
    </row>
    <row r="41" spans="1:4" ht="15" customHeight="1">
      <c r="A41" s="7">
        <v>4</v>
      </c>
      <c r="B41" s="6" t="s">
        <v>32</v>
      </c>
      <c r="C41" s="128" t="s">
        <v>75</v>
      </c>
      <c r="D41" s="129"/>
    </row>
    <row r="42" spans="1:4">
      <c r="A42" s="7">
        <v>5</v>
      </c>
      <c r="B42" s="6" t="s">
        <v>35</v>
      </c>
      <c r="C42" s="128" t="s">
        <v>75</v>
      </c>
      <c r="D42" s="129"/>
    </row>
    <row r="43" spans="1:4">
      <c r="A43" s="7">
        <v>6</v>
      </c>
      <c r="B43" s="6" t="s">
        <v>36</v>
      </c>
      <c r="C43" s="128" t="s">
        <v>133</v>
      </c>
      <c r="D43" s="129"/>
    </row>
    <row r="44" spans="1:4" ht="15" customHeight="1">
      <c r="A44" s="7">
        <v>7</v>
      </c>
      <c r="B44" s="6" t="s">
        <v>37</v>
      </c>
      <c r="C44" s="128" t="s">
        <v>134</v>
      </c>
      <c r="D44" s="129"/>
    </row>
    <row r="45" spans="1:4">
      <c r="A45" s="7">
        <v>8</v>
      </c>
      <c r="B45" s="6" t="s">
        <v>38</v>
      </c>
      <c r="C45" s="128" t="s">
        <v>135</v>
      </c>
      <c r="D45" s="129"/>
    </row>
    <row r="46" spans="1:4">
      <c r="A46" s="7">
        <v>9</v>
      </c>
      <c r="B46" s="6" t="s">
        <v>114</v>
      </c>
      <c r="C46" s="128">
        <v>106</v>
      </c>
      <c r="D46" s="133"/>
    </row>
    <row r="47" spans="1:4">
      <c r="A47" s="7">
        <v>10</v>
      </c>
      <c r="B47" s="6" t="s">
        <v>68</v>
      </c>
      <c r="C47" s="143">
        <v>39600</v>
      </c>
      <c r="D47" s="129"/>
    </row>
    <row r="48" spans="1:4">
      <c r="A48" s="4"/>
    </row>
    <row r="49" spans="1:4">
      <c r="A49" s="4"/>
    </row>
    <row r="51" spans="1:4">
      <c r="A51" s="58"/>
      <c r="B51" s="58"/>
      <c r="C51" s="59"/>
      <c r="D51" s="60"/>
    </row>
    <row r="52" spans="1:4">
      <c r="A52" s="58"/>
      <c r="B52" s="58"/>
      <c r="C52" s="59"/>
      <c r="D52" s="60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61"/>
      <c r="D55" s="60"/>
    </row>
    <row r="56" spans="1:4">
      <c r="A56" s="58"/>
      <c r="B56" s="58"/>
      <c r="C56" s="62"/>
      <c r="D56" s="60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topLeftCell="A32" workbookViewId="0">
      <selection sqref="A1:H86"/>
    </sheetView>
  </sheetViews>
  <sheetFormatPr defaultRowHeight="15"/>
  <cols>
    <col min="1" max="1" width="15.85546875" customWidth="1"/>
    <col min="2" max="2" width="13.42578125" style="30" customWidth="1"/>
    <col min="3" max="3" width="8.140625" style="45" customWidth="1"/>
    <col min="4" max="5" width="9" customWidth="1"/>
    <col min="6" max="6" width="9.7109375" customWidth="1"/>
    <col min="7" max="7" width="12.85546875" customWidth="1"/>
  </cols>
  <sheetData>
    <row r="1" spans="1:26">
      <c r="A1" s="4" t="s">
        <v>123</v>
      </c>
      <c r="B1"/>
      <c r="C1" s="36"/>
      <c r="D1" s="36"/>
      <c r="G1" s="36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>
      <c r="A2" s="4" t="s">
        <v>137</v>
      </c>
      <c r="B2"/>
      <c r="C2" s="36"/>
      <c r="D2" s="36"/>
      <c r="G2" s="36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109" customFormat="1" ht="29.25" customHeight="1">
      <c r="A3" s="157" t="s">
        <v>138</v>
      </c>
      <c r="B3" s="157"/>
      <c r="C3" s="102"/>
      <c r="D3" s="103">
        <f>D4+D5-0.01</f>
        <v>-3146.5600000000004</v>
      </c>
      <c r="E3" s="104"/>
      <c r="F3" s="105"/>
      <c r="G3" s="105"/>
      <c r="H3" s="106"/>
      <c r="I3" s="107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s="109" customFormat="1" ht="14.25" customHeight="1">
      <c r="A4" s="157" t="s">
        <v>121</v>
      </c>
      <c r="B4" s="167"/>
      <c r="C4" s="102"/>
      <c r="D4" s="103">
        <v>136.04</v>
      </c>
      <c r="E4" s="104"/>
      <c r="F4" s="105"/>
      <c r="G4" s="105"/>
      <c r="H4" s="110"/>
      <c r="I4" s="107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s="109" customFormat="1" ht="13.5" customHeight="1">
      <c r="A5" s="157" t="s">
        <v>122</v>
      </c>
      <c r="B5" s="167"/>
      <c r="C5" s="102"/>
      <c r="D5" s="103">
        <v>-3282.59</v>
      </c>
      <c r="E5" s="104"/>
      <c r="F5" s="105"/>
      <c r="G5" s="105"/>
      <c r="H5" s="106"/>
      <c r="I5" s="107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customHeight="1">
      <c r="A6" s="158" t="s">
        <v>139</v>
      </c>
      <c r="B6" s="159"/>
      <c r="C6" s="159"/>
      <c r="D6" s="159"/>
      <c r="E6" s="159"/>
      <c r="F6" s="159"/>
      <c r="G6" s="159"/>
      <c r="H6" s="160"/>
      <c r="I6" s="97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>
      <c r="A7" s="145" t="s">
        <v>56</v>
      </c>
      <c r="B7" s="146"/>
      <c r="C7" s="41" t="s">
        <v>57</v>
      </c>
      <c r="D7" s="29" t="s">
        <v>58</v>
      </c>
      <c r="E7" s="29" t="s">
        <v>59</v>
      </c>
      <c r="F7" s="29" t="s">
        <v>60</v>
      </c>
      <c r="G7" s="37" t="s">
        <v>61</v>
      </c>
      <c r="H7" s="29" t="s">
        <v>62</v>
      </c>
    </row>
    <row r="8" spans="1:26" ht="17.25" customHeight="1">
      <c r="A8" s="145" t="s">
        <v>63</v>
      </c>
      <c r="B8" s="147"/>
      <c r="C8" s="42">
        <v>15.12</v>
      </c>
      <c r="D8" s="64">
        <v>-304.89999999999998</v>
      </c>
      <c r="E8" s="65">
        <f>E12+E15+E18+E21</f>
        <v>501.55</v>
      </c>
      <c r="F8" s="65">
        <f>F12+F15+F18+F21</f>
        <v>498.87</v>
      </c>
      <c r="G8" s="65">
        <f>F8</f>
        <v>498.87</v>
      </c>
      <c r="H8" s="66">
        <f>F8-E8+D8</f>
        <v>-307.58</v>
      </c>
      <c r="J8" s="71"/>
    </row>
    <row r="9" spans="1:26">
      <c r="A9" s="38" t="s">
        <v>64</v>
      </c>
      <c r="B9" s="39"/>
      <c r="C9" s="43">
        <f>C8-C10</f>
        <v>13.607999999999999</v>
      </c>
      <c r="D9" s="48">
        <f>D8-D10</f>
        <v>-274.40999999999997</v>
      </c>
      <c r="E9" s="48">
        <f>E8-E10</f>
        <v>451.39499999999998</v>
      </c>
      <c r="F9" s="48">
        <f>F8-F10</f>
        <v>448.983</v>
      </c>
      <c r="G9" s="48">
        <f>G8-G10</f>
        <v>448.983</v>
      </c>
      <c r="H9" s="66">
        <f t="shared" ref="H9:H10" si="0">F9-E9+D9</f>
        <v>-276.82199999999995</v>
      </c>
      <c r="J9" s="71"/>
    </row>
    <row r="10" spans="1:26">
      <c r="A10" s="148" t="s">
        <v>65</v>
      </c>
      <c r="B10" s="149"/>
      <c r="C10" s="43">
        <f>C8*10%</f>
        <v>1.512</v>
      </c>
      <c r="D10" s="48">
        <f>D8*10%</f>
        <v>-30.49</v>
      </c>
      <c r="E10" s="48">
        <f>E8*10%</f>
        <v>50.155000000000001</v>
      </c>
      <c r="F10" s="48">
        <f>F8*10%</f>
        <v>49.887</v>
      </c>
      <c r="G10" s="48">
        <f>G8*10%</f>
        <v>49.887</v>
      </c>
      <c r="H10" s="66">
        <f t="shared" si="0"/>
        <v>-30.757999999999999</v>
      </c>
      <c r="J10" s="71"/>
    </row>
    <row r="11" spans="1:26" ht="12.75" customHeight="1">
      <c r="A11" s="150" t="s">
        <v>66</v>
      </c>
      <c r="B11" s="151"/>
      <c r="C11" s="151"/>
      <c r="D11" s="151"/>
      <c r="E11" s="151"/>
      <c r="F11" s="151"/>
      <c r="G11" s="151"/>
      <c r="H11" s="147"/>
    </row>
    <row r="12" spans="1:26">
      <c r="A12" s="152" t="s">
        <v>47</v>
      </c>
      <c r="B12" s="153"/>
      <c r="C12" s="42">
        <v>5.65</v>
      </c>
      <c r="D12" s="68">
        <v>-114.56</v>
      </c>
      <c r="E12" s="68">
        <v>187.42</v>
      </c>
      <c r="F12" s="68">
        <v>186.69</v>
      </c>
      <c r="G12" s="68">
        <f>F12</f>
        <v>186.69</v>
      </c>
      <c r="H12" s="48">
        <f>F12-E12+D12</f>
        <v>-115.28999999999999</v>
      </c>
    </row>
    <row r="13" spans="1:26">
      <c r="A13" s="38" t="s">
        <v>64</v>
      </c>
      <c r="B13" s="39"/>
      <c r="C13" s="43">
        <f>C12-C14</f>
        <v>5.085</v>
      </c>
      <c r="D13" s="48">
        <f>D12-D14</f>
        <v>-103.104</v>
      </c>
      <c r="E13" s="48">
        <f>E12-E14</f>
        <v>168.678</v>
      </c>
      <c r="F13" s="48">
        <f>F12-F14</f>
        <v>168.02099999999999</v>
      </c>
      <c r="G13" s="48">
        <f>G12-G14</f>
        <v>168.02099999999999</v>
      </c>
      <c r="H13" s="48">
        <f t="shared" ref="H13:H14" si="1">F13-E13+D13</f>
        <v>-103.76100000000001</v>
      </c>
    </row>
    <row r="14" spans="1:26">
      <c r="A14" s="148" t="s">
        <v>65</v>
      </c>
      <c r="B14" s="149"/>
      <c r="C14" s="43">
        <f>C12*10%</f>
        <v>0.56500000000000006</v>
      </c>
      <c r="D14" s="48">
        <f>D12*10%</f>
        <v>-11.456000000000001</v>
      </c>
      <c r="E14" s="48">
        <f>E12*10%</f>
        <v>18.742000000000001</v>
      </c>
      <c r="F14" s="48">
        <f>F12*10%</f>
        <v>18.669</v>
      </c>
      <c r="G14" s="48">
        <f>G12*10%</f>
        <v>18.669</v>
      </c>
      <c r="H14" s="48">
        <f t="shared" si="1"/>
        <v>-11.529000000000002</v>
      </c>
    </row>
    <row r="15" spans="1:26" ht="23.25" customHeight="1">
      <c r="A15" s="152" t="s">
        <v>41</v>
      </c>
      <c r="B15" s="153"/>
      <c r="C15" s="42">
        <v>3.45</v>
      </c>
      <c r="D15" s="68">
        <v>-69.78</v>
      </c>
      <c r="E15" s="68">
        <v>114.44</v>
      </c>
      <c r="F15" s="68">
        <v>114.02</v>
      </c>
      <c r="G15" s="68">
        <f>F15</f>
        <v>114.02</v>
      </c>
      <c r="H15" s="48">
        <f>F15-E15+D15</f>
        <v>-70.2</v>
      </c>
    </row>
    <row r="16" spans="1:26">
      <c r="A16" s="38" t="s">
        <v>64</v>
      </c>
      <c r="B16" s="39"/>
      <c r="C16" s="43">
        <f>C15-C17</f>
        <v>3.105</v>
      </c>
      <c r="D16" s="48">
        <f>D15-D17</f>
        <v>-62.802</v>
      </c>
      <c r="E16" s="48">
        <f>E15-E17</f>
        <v>102.996</v>
      </c>
      <c r="F16" s="48">
        <f>F15-F17</f>
        <v>102.61799999999999</v>
      </c>
      <c r="G16" s="48">
        <f>G15-G17</f>
        <v>102.61799999999999</v>
      </c>
      <c r="H16" s="48">
        <f t="shared" ref="H16:H17" si="2">F16-E16+D16</f>
        <v>-63.18</v>
      </c>
    </row>
    <row r="17" spans="1:8" ht="15" customHeight="1">
      <c r="A17" s="148" t="s">
        <v>65</v>
      </c>
      <c r="B17" s="149"/>
      <c r="C17" s="43">
        <f>C15*10%</f>
        <v>0.34500000000000003</v>
      </c>
      <c r="D17" s="48">
        <f>D15*10%</f>
        <v>-6.9780000000000006</v>
      </c>
      <c r="E17" s="48">
        <f>E15*10%</f>
        <v>11.444000000000001</v>
      </c>
      <c r="F17" s="48">
        <f>F15*10%</f>
        <v>11.402000000000001</v>
      </c>
      <c r="G17" s="48">
        <f>G15*10%</f>
        <v>11.402000000000001</v>
      </c>
      <c r="H17" s="48">
        <f t="shared" si="2"/>
        <v>-7.0200000000000005</v>
      </c>
    </row>
    <row r="18" spans="1:8" ht="12" customHeight="1">
      <c r="A18" s="152" t="s">
        <v>48</v>
      </c>
      <c r="B18" s="153"/>
      <c r="C18" s="41">
        <v>2.37</v>
      </c>
      <c r="D18" s="68">
        <v>-48.08</v>
      </c>
      <c r="E18" s="68">
        <v>78.62</v>
      </c>
      <c r="F18" s="68">
        <v>78.3</v>
      </c>
      <c r="G18" s="68">
        <f>F18</f>
        <v>78.3</v>
      </c>
      <c r="H18" s="48">
        <f>F18-E18+D18</f>
        <v>-48.400000000000006</v>
      </c>
    </row>
    <row r="19" spans="1:8" ht="13.5" customHeight="1">
      <c r="A19" s="38" t="s">
        <v>64</v>
      </c>
      <c r="B19" s="39"/>
      <c r="C19" s="43">
        <f>C18-C20</f>
        <v>2.133</v>
      </c>
      <c r="D19" s="48">
        <f>D18-D20</f>
        <v>-43.271999999999998</v>
      </c>
      <c r="E19" s="48">
        <f>E18-E20</f>
        <v>70.75800000000001</v>
      </c>
      <c r="F19" s="48">
        <f>F18-F20</f>
        <v>70.47</v>
      </c>
      <c r="G19" s="48">
        <f>G18-G20</f>
        <v>70.47</v>
      </c>
      <c r="H19" s="48">
        <f t="shared" ref="H19:H23" si="3">F19-E19+D19</f>
        <v>-43.560000000000009</v>
      </c>
    </row>
    <row r="20" spans="1:8" ht="12.75" customHeight="1">
      <c r="A20" s="148" t="s">
        <v>65</v>
      </c>
      <c r="B20" s="149"/>
      <c r="C20" s="43">
        <f>C18*10%</f>
        <v>0.23700000000000002</v>
      </c>
      <c r="D20" s="48">
        <f>D18*10%</f>
        <v>-4.8079999999999998</v>
      </c>
      <c r="E20" s="48">
        <f>E18*10%</f>
        <v>7.862000000000001</v>
      </c>
      <c r="F20" s="48">
        <f>F18*10%</f>
        <v>7.83</v>
      </c>
      <c r="G20" s="48">
        <f>G18*10%</f>
        <v>7.83</v>
      </c>
      <c r="H20" s="48">
        <f t="shared" si="3"/>
        <v>-4.8400000000000007</v>
      </c>
    </row>
    <row r="21" spans="1:8" ht="14.25" customHeight="1">
      <c r="A21" s="11" t="s">
        <v>86</v>
      </c>
      <c r="B21" s="40"/>
      <c r="C21" s="44">
        <v>3.65</v>
      </c>
      <c r="D21" s="48">
        <v>-72.47</v>
      </c>
      <c r="E21" s="48">
        <f>14.59+3.65+2.98+99.85</f>
        <v>121.07</v>
      </c>
      <c r="F21" s="48">
        <f>14.54+3.63+2.97+98.72</f>
        <v>119.86</v>
      </c>
      <c r="G21" s="48">
        <f>F21</f>
        <v>119.86</v>
      </c>
      <c r="H21" s="48">
        <f t="shared" si="3"/>
        <v>-73.679999999999993</v>
      </c>
    </row>
    <row r="22" spans="1:8" ht="14.25" customHeight="1">
      <c r="A22" s="38" t="s">
        <v>64</v>
      </c>
      <c r="B22" s="39"/>
      <c r="C22" s="43">
        <f>C21-C23</f>
        <v>3.2850000000000001</v>
      </c>
      <c r="D22" s="48">
        <f>D21-D23</f>
        <v>-65.222999999999999</v>
      </c>
      <c r="E22" s="48">
        <f>E21-E23</f>
        <v>108.96299999999999</v>
      </c>
      <c r="F22" s="48">
        <f>F21-F23</f>
        <v>107.874</v>
      </c>
      <c r="G22" s="48">
        <f>G21-G23</f>
        <v>107.874</v>
      </c>
      <c r="H22" s="48">
        <f t="shared" si="3"/>
        <v>-66.311999999999998</v>
      </c>
    </row>
    <row r="23" spans="1:8">
      <c r="A23" s="148" t="s">
        <v>65</v>
      </c>
      <c r="B23" s="149"/>
      <c r="C23" s="43">
        <f>C21*10%</f>
        <v>0.36499999999999999</v>
      </c>
      <c r="D23" s="48">
        <f>D21*10%</f>
        <v>-7.2469999999999999</v>
      </c>
      <c r="E23" s="48">
        <f>E21*10%</f>
        <v>12.106999999999999</v>
      </c>
      <c r="F23" s="48">
        <f>F21*10%</f>
        <v>11.986000000000001</v>
      </c>
      <c r="G23" s="48">
        <f>G21*10%</f>
        <v>11.986000000000001</v>
      </c>
      <c r="H23" s="48">
        <f t="shared" si="3"/>
        <v>-7.3679999999999986</v>
      </c>
    </row>
    <row r="24" spans="1:8" s="109" customFormat="1" ht="7.5" customHeight="1">
      <c r="A24" s="111"/>
      <c r="B24" s="112"/>
      <c r="C24" s="113"/>
      <c r="D24" s="114"/>
      <c r="E24" s="115"/>
      <c r="F24" s="115"/>
      <c r="G24" s="116"/>
      <c r="H24" s="115"/>
    </row>
    <row r="25" spans="1:8" ht="11.25" customHeight="1">
      <c r="A25" s="145" t="s">
        <v>42</v>
      </c>
      <c r="B25" s="147"/>
      <c r="C25" s="44">
        <v>5.29</v>
      </c>
      <c r="D25" s="63">
        <v>-2976.85</v>
      </c>
      <c r="E25" s="66">
        <v>175.48</v>
      </c>
      <c r="F25" s="66">
        <v>174.78</v>
      </c>
      <c r="G25" s="69">
        <f>G26+G27</f>
        <v>192.708</v>
      </c>
      <c r="H25" s="66">
        <f>F25-E25-G25+D25+F25</f>
        <v>-2995.4779999999996</v>
      </c>
    </row>
    <row r="26" spans="1:8" ht="13.5" customHeight="1">
      <c r="A26" s="38" t="s">
        <v>67</v>
      </c>
      <c r="B26" s="39"/>
      <c r="C26" s="43">
        <f>C25-C27</f>
        <v>4.7610000000000001</v>
      </c>
      <c r="D26" s="7">
        <v>-2973.73</v>
      </c>
      <c r="E26" s="48">
        <f>E25-E27</f>
        <v>157.93199999999999</v>
      </c>
      <c r="F26" s="48">
        <f>F25-F27</f>
        <v>157.30199999999999</v>
      </c>
      <c r="G26" s="67">
        <v>175.23</v>
      </c>
      <c r="H26" s="48">
        <f t="shared" ref="H26:H33" si="4">F26-E26-G26+D26+F26</f>
        <v>-2992.288</v>
      </c>
    </row>
    <row r="27" spans="1:8" ht="12.75" customHeight="1">
      <c r="A27" s="148" t="s">
        <v>65</v>
      </c>
      <c r="B27" s="149"/>
      <c r="C27" s="43">
        <f>C25*10%</f>
        <v>0.52900000000000003</v>
      </c>
      <c r="D27" s="48">
        <v>-3.12</v>
      </c>
      <c r="E27" s="48">
        <f>E25*10%</f>
        <v>17.547999999999998</v>
      </c>
      <c r="F27" s="48">
        <f>F25*10%</f>
        <v>17.478000000000002</v>
      </c>
      <c r="G27" s="48">
        <f>F27</f>
        <v>17.478000000000002</v>
      </c>
      <c r="H27" s="48">
        <f t="shared" si="4"/>
        <v>-3.1899999999999977</v>
      </c>
    </row>
    <row r="28" spans="1:8" s="4" customFormat="1" ht="12.75" customHeight="1">
      <c r="A28" s="163" t="s">
        <v>143</v>
      </c>
      <c r="B28" s="164"/>
      <c r="C28" s="105"/>
      <c r="D28" s="104">
        <v>0</v>
      </c>
      <c r="E28" s="105">
        <f>E30+E31+E32+E33</f>
        <v>26.730000000000004</v>
      </c>
      <c r="F28" s="105">
        <f t="shared" ref="F28:G28" si="5">F30+F31+F32+F33</f>
        <v>23.08</v>
      </c>
      <c r="G28" s="105">
        <f t="shared" si="5"/>
        <v>23.08</v>
      </c>
      <c r="H28" s="66">
        <f t="shared" si="4"/>
        <v>-3.6500000000000057</v>
      </c>
    </row>
    <row r="29" spans="1:8" ht="12.75" customHeight="1">
      <c r="A29" s="126" t="s">
        <v>144</v>
      </c>
      <c r="B29" s="112"/>
      <c r="C29" s="113"/>
      <c r="D29" s="115">
        <v>0</v>
      </c>
      <c r="E29" s="113"/>
      <c r="F29" s="113"/>
      <c r="G29" s="116"/>
      <c r="H29" s="104"/>
    </row>
    <row r="30" spans="1:8" ht="12.75" customHeight="1">
      <c r="A30" s="165" t="s">
        <v>145</v>
      </c>
      <c r="B30" s="166"/>
      <c r="C30" s="113"/>
      <c r="D30" s="115">
        <v>0</v>
      </c>
      <c r="E30" s="113">
        <v>1.56</v>
      </c>
      <c r="F30" s="113">
        <v>1.3</v>
      </c>
      <c r="G30" s="116">
        <v>1.3</v>
      </c>
      <c r="H30" s="48">
        <f t="shared" si="4"/>
        <v>-0.26</v>
      </c>
    </row>
    <row r="31" spans="1:8" ht="12.75" customHeight="1">
      <c r="A31" s="165" t="s">
        <v>146</v>
      </c>
      <c r="B31" s="166"/>
      <c r="C31" s="113"/>
      <c r="D31" s="115">
        <v>0</v>
      </c>
      <c r="E31" s="113">
        <v>6.68</v>
      </c>
      <c r="F31" s="113">
        <v>5.61</v>
      </c>
      <c r="G31" s="116">
        <v>5.61</v>
      </c>
      <c r="H31" s="48">
        <f t="shared" si="4"/>
        <v>-1.0699999999999994</v>
      </c>
    </row>
    <row r="32" spans="1:8" ht="12.75" customHeight="1">
      <c r="A32" s="165" t="s">
        <v>147</v>
      </c>
      <c r="B32" s="166"/>
      <c r="C32" s="113"/>
      <c r="D32" s="115">
        <v>0</v>
      </c>
      <c r="E32" s="113">
        <v>17.71</v>
      </c>
      <c r="F32" s="113">
        <v>15.54</v>
      </c>
      <c r="G32" s="116">
        <v>15.54</v>
      </c>
      <c r="H32" s="48">
        <f t="shared" si="4"/>
        <v>-2.1700000000000017</v>
      </c>
    </row>
    <row r="33" spans="1:26" ht="12.75" customHeight="1">
      <c r="A33" s="165" t="s">
        <v>148</v>
      </c>
      <c r="B33" s="166"/>
      <c r="C33" s="113"/>
      <c r="D33" s="115">
        <v>0</v>
      </c>
      <c r="E33" s="113">
        <v>0.78</v>
      </c>
      <c r="F33" s="113">
        <v>0.63</v>
      </c>
      <c r="G33" s="116">
        <v>0.63</v>
      </c>
      <c r="H33" s="48">
        <f t="shared" si="4"/>
        <v>-0.15000000000000002</v>
      </c>
    </row>
    <row r="34" spans="1:26" s="121" customFormat="1" ht="12.75" customHeight="1">
      <c r="A34" s="117" t="s">
        <v>115</v>
      </c>
      <c r="B34" s="118"/>
      <c r="C34" s="105"/>
      <c r="D34" s="119"/>
      <c r="E34" s="105">
        <f>E8+E25+E28</f>
        <v>703.76</v>
      </c>
      <c r="F34" s="105">
        <f t="shared" ref="F34:G34" si="6">F8+F25+F28</f>
        <v>696.73</v>
      </c>
      <c r="G34" s="105">
        <f t="shared" si="6"/>
        <v>714.65800000000002</v>
      </c>
      <c r="H34" s="104"/>
    </row>
    <row r="35" spans="1:26" s="121" customFormat="1" ht="12.75" customHeight="1">
      <c r="A35" s="117" t="s">
        <v>116</v>
      </c>
      <c r="B35" s="118"/>
      <c r="C35" s="105"/>
      <c r="D35" s="119"/>
      <c r="E35" s="105"/>
      <c r="F35" s="105"/>
      <c r="G35" s="120"/>
      <c r="H35" s="104"/>
    </row>
    <row r="36" spans="1:26" s="81" customFormat="1" ht="26.25" customHeight="1">
      <c r="A36" s="161" t="s">
        <v>127</v>
      </c>
      <c r="B36" s="162"/>
      <c r="C36" s="88"/>
      <c r="D36" s="89">
        <v>30.11</v>
      </c>
      <c r="E36" s="88">
        <v>16.690000000000001</v>
      </c>
      <c r="F36" s="88">
        <v>16.690000000000001</v>
      </c>
      <c r="G36" s="87">
        <f>G38</f>
        <v>2.8373000000000004</v>
      </c>
      <c r="H36" s="66">
        <f t="shared" ref="H36:H38" si="7">F36-E36-G36+D36+F36</f>
        <v>43.962699999999998</v>
      </c>
    </row>
    <row r="37" spans="1:26" ht="12.75" customHeight="1">
      <c r="A37" s="38" t="s">
        <v>67</v>
      </c>
      <c r="B37" s="39"/>
      <c r="C37" s="43">
        <f>C36-C38</f>
        <v>0</v>
      </c>
      <c r="D37" s="43">
        <v>30.27</v>
      </c>
      <c r="E37" s="43">
        <f>E36-E38</f>
        <v>13.8527</v>
      </c>
      <c r="F37" s="43">
        <f>F36-F38</f>
        <v>13.8527</v>
      </c>
      <c r="G37" s="70">
        <v>0</v>
      </c>
      <c r="H37" s="66">
        <f t="shared" si="7"/>
        <v>44.122700000000002</v>
      </c>
    </row>
    <row r="38" spans="1:26" s="81" customFormat="1" ht="15.75" customHeight="1">
      <c r="A38" s="98" t="s">
        <v>49</v>
      </c>
      <c r="B38" s="99"/>
      <c r="C38" s="88"/>
      <c r="D38" s="89">
        <v>-0.84</v>
      </c>
      <c r="E38" s="88">
        <f>E36*17%</f>
        <v>2.8373000000000004</v>
      </c>
      <c r="F38" s="88">
        <f>F36*17%</f>
        <v>2.8373000000000004</v>
      </c>
      <c r="G38" s="87">
        <f>F38</f>
        <v>2.8373000000000004</v>
      </c>
      <c r="H38" s="66">
        <f t="shared" si="7"/>
        <v>-0.83999999999999986</v>
      </c>
    </row>
    <row r="39" spans="1:26" s="81" customFormat="1" ht="26.25" customHeight="1">
      <c r="A39" s="161" t="s">
        <v>128</v>
      </c>
      <c r="B39" s="162"/>
      <c r="C39" s="88"/>
      <c r="D39" s="89">
        <v>102.78</v>
      </c>
      <c r="E39" s="88">
        <v>183.43</v>
      </c>
      <c r="F39" s="88">
        <v>165.28</v>
      </c>
      <c r="G39" s="87">
        <f>G41</f>
        <v>86.212099999999992</v>
      </c>
      <c r="H39" s="66">
        <f t="shared" ref="H39:H44" si="8">F39-E39-G39+D39+F39</f>
        <v>163.6979</v>
      </c>
    </row>
    <row r="40" spans="1:26" ht="12.75" customHeight="1">
      <c r="A40" s="38" t="s">
        <v>67</v>
      </c>
      <c r="B40" s="39"/>
      <c r="C40" s="43">
        <f>C39-C41</f>
        <v>0</v>
      </c>
      <c r="D40" s="7">
        <v>99.8</v>
      </c>
      <c r="E40" s="43">
        <f>E39-E41</f>
        <v>97.217900000000014</v>
      </c>
      <c r="F40" s="43">
        <f>F39-F41</f>
        <v>87.598399999999998</v>
      </c>
      <c r="G40" s="70">
        <v>0</v>
      </c>
      <c r="H40" s="66">
        <f t="shared" si="8"/>
        <v>177.77889999999996</v>
      </c>
    </row>
    <row r="41" spans="1:26" s="81" customFormat="1" ht="15.75" customHeight="1">
      <c r="A41" s="98" t="s">
        <v>49</v>
      </c>
      <c r="B41" s="99"/>
      <c r="C41" s="88"/>
      <c r="D41" s="89">
        <v>2.98</v>
      </c>
      <c r="E41" s="88">
        <f>E39*47%</f>
        <v>86.212099999999992</v>
      </c>
      <c r="F41" s="88">
        <f>F39*47%</f>
        <v>77.681600000000003</v>
      </c>
      <c r="G41" s="87">
        <f>E41</f>
        <v>86.212099999999992</v>
      </c>
      <c r="H41" s="66">
        <f t="shared" si="8"/>
        <v>-14.080999999999975</v>
      </c>
    </row>
    <row r="42" spans="1:26" s="81" customFormat="1" ht="25.5" customHeight="1">
      <c r="A42" s="161" t="s">
        <v>130</v>
      </c>
      <c r="B42" s="162"/>
      <c r="C42" s="88">
        <v>300</v>
      </c>
      <c r="D42" s="89">
        <v>2.99</v>
      </c>
      <c r="E42" s="88">
        <v>3.6</v>
      </c>
      <c r="F42" s="88">
        <v>3.6</v>
      </c>
      <c r="G42" s="87">
        <f>G44</f>
        <v>0.6120000000000001</v>
      </c>
      <c r="H42" s="66">
        <f t="shared" si="8"/>
        <v>5.9779999999999998</v>
      </c>
    </row>
    <row r="43" spans="1:26" s="81" customFormat="1" ht="15.75" customHeight="1">
      <c r="A43" s="38" t="s">
        <v>67</v>
      </c>
      <c r="B43" s="39"/>
      <c r="C43" s="88"/>
      <c r="D43" s="89">
        <v>2.99</v>
      </c>
      <c r="E43" s="88">
        <f>E42-E44</f>
        <v>2.988</v>
      </c>
      <c r="F43" s="88">
        <f>F42-F44</f>
        <v>2.988</v>
      </c>
      <c r="G43" s="87">
        <v>0</v>
      </c>
      <c r="H43" s="66">
        <f t="shared" si="8"/>
        <v>5.9779999999999998</v>
      </c>
    </row>
    <row r="44" spans="1:26" s="81" customFormat="1" ht="15.75" customHeight="1">
      <c r="A44" s="98" t="s">
        <v>49</v>
      </c>
      <c r="B44" s="99"/>
      <c r="C44" s="88"/>
      <c r="D44" s="89">
        <v>0</v>
      </c>
      <c r="E44" s="88">
        <f>E42*17%</f>
        <v>0.6120000000000001</v>
      </c>
      <c r="F44" s="88">
        <f>F42*17%</f>
        <v>0.6120000000000001</v>
      </c>
      <c r="G44" s="87">
        <f>E44</f>
        <v>0.6120000000000001</v>
      </c>
      <c r="H44" s="66">
        <f t="shared" si="8"/>
        <v>0</v>
      </c>
    </row>
    <row r="45" spans="1:26" s="121" customFormat="1" ht="12" customHeight="1">
      <c r="A45" s="168" t="s">
        <v>117</v>
      </c>
      <c r="B45" s="169"/>
      <c r="C45" s="105"/>
      <c r="D45" s="104"/>
      <c r="E45" s="105">
        <f>E36+E39+E42</f>
        <v>203.72</v>
      </c>
      <c r="F45" s="105">
        <f>F36+F39+F42</f>
        <v>185.57</v>
      </c>
      <c r="G45" s="105">
        <f>G36+G39+G42</f>
        <v>89.661399999999986</v>
      </c>
      <c r="H45" s="105"/>
    </row>
    <row r="46" spans="1:26" s="109" customFormat="1">
      <c r="A46" s="122" t="s">
        <v>119</v>
      </c>
      <c r="B46" s="123"/>
      <c r="C46" s="105"/>
      <c r="D46" s="119"/>
      <c r="E46" s="105">
        <f>E34+E45</f>
        <v>907.48</v>
      </c>
      <c r="F46" s="105">
        <f t="shared" ref="F46:G46" si="9">F34+F45</f>
        <v>882.3</v>
      </c>
      <c r="G46" s="105">
        <f t="shared" si="9"/>
        <v>804.31939999999997</v>
      </c>
      <c r="H46" s="104"/>
    </row>
    <row r="47" spans="1:26" s="109" customFormat="1" ht="23.25">
      <c r="A47" s="124" t="s">
        <v>120</v>
      </c>
      <c r="B47" s="125"/>
      <c r="C47" s="105"/>
      <c r="D47" s="104">
        <f>D3</f>
        <v>-3146.5600000000004</v>
      </c>
      <c r="E47" s="105"/>
      <c r="F47" s="105"/>
      <c r="G47" s="105"/>
      <c r="H47" s="104">
        <f>F46-E46+D47+F46-G46</f>
        <v>-3093.7594000000004</v>
      </c>
    </row>
    <row r="48" spans="1:26" s="109" customFormat="1" ht="25.5" customHeight="1">
      <c r="A48" s="157" t="s">
        <v>140</v>
      </c>
      <c r="B48" s="157"/>
      <c r="C48" s="102"/>
      <c r="D48" s="102"/>
      <c r="E48" s="104"/>
      <c r="F48" s="105"/>
      <c r="G48" s="105"/>
      <c r="H48" s="106">
        <f>(H50+H49)-0.01</f>
        <v>-3093.7593999999999</v>
      </c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s="109" customFormat="1" ht="12.75" customHeight="1">
      <c r="A49" s="157" t="s">
        <v>121</v>
      </c>
      <c r="B49" s="167"/>
      <c r="C49" s="102"/>
      <c r="D49" s="102"/>
      <c r="E49" s="104"/>
      <c r="F49" s="105"/>
      <c r="G49" s="105"/>
      <c r="H49" s="106">
        <f>H37+H39+H42</f>
        <v>213.79860000000002</v>
      </c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s="109" customFormat="1" ht="12.75" customHeight="1">
      <c r="A50" s="157" t="s">
        <v>122</v>
      </c>
      <c r="B50" s="162"/>
      <c r="C50" s="102"/>
      <c r="D50" s="102"/>
      <c r="E50" s="104"/>
      <c r="F50" s="105"/>
      <c r="G50" s="105"/>
      <c r="H50" s="106">
        <f>H8+H25+H28+H38</f>
        <v>-3307.5479999999998</v>
      </c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s="4" customFormat="1" ht="14.25" customHeight="1">
      <c r="A51" s="21" t="s">
        <v>118</v>
      </c>
      <c r="B51" s="73"/>
      <c r="C51" s="74"/>
      <c r="D51" s="21"/>
      <c r="E51" s="21"/>
      <c r="F51" s="21"/>
      <c r="G51" s="21"/>
      <c r="H51" s="21"/>
    </row>
    <row r="52" spans="1:26" s="4" customFormat="1" ht="14.25" customHeight="1">
      <c r="A52" s="21"/>
      <c r="B52" s="73"/>
      <c r="C52" s="74"/>
      <c r="D52" s="21"/>
      <c r="E52" s="21"/>
      <c r="F52" s="21"/>
      <c r="G52" s="21"/>
      <c r="H52" s="21"/>
    </row>
    <row r="53" spans="1:26">
      <c r="A53" s="21" t="s">
        <v>141</v>
      </c>
      <c r="D53" s="23"/>
      <c r="E53" s="23"/>
      <c r="F53" s="23"/>
      <c r="G53" s="23"/>
    </row>
    <row r="54" spans="1:26" ht="12" customHeight="1">
      <c r="A54" s="94" t="s">
        <v>87</v>
      </c>
      <c r="B54" s="92"/>
      <c r="C54" s="91"/>
      <c r="D54" s="90" t="s">
        <v>124</v>
      </c>
      <c r="E54" s="31" t="s">
        <v>51</v>
      </c>
      <c r="F54" s="31" t="s">
        <v>52</v>
      </c>
      <c r="G54" s="31" t="s">
        <v>53</v>
      </c>
    </row>
    <row r="55" spans="1:26" ht="25.5" customHeight="1">
      <c r="A55" s="154" t="s">
        <v>149</v>
      </c>
      <c r="B55" s="155"/>
      <c r="C55" s="156"/>
      <c r="D55" s="101" t="s">
        <v>150</v>
      </c>
      <c r="E55" s="31" t="s">
        <v>151</v>
      </c>
      <c r="F55" s="31" t="s">
        <v>152</v>
      </c>
      <c r="G55" s="127">
        <v>50</v>
      </c>
    </row>
    <row r="56" spans="1:26" ht="20.25" customHeight="1">
      <c r="A56" s="154" t="s">
        <v>153</v>
      </c>
      <c r="B56" s="155"/>
      <c r="C56" s="156"/>
      <c r="D56" s="101" t="s">
        <v>154</v>
      </c>
      <c r="E56" s="31" t="s">
        <v>132</v>
      </c>
      <c r="F56" s="31" t="s">
        <v>155</v>
      </c>
      <c r="G56" s="31">
        <v>6.91</v>
      </c>
    </row>
    <row r="57" spans="1:26" ht="19.5" customHeight="1">
      <c r="A57" s="154" t="s">
        <v>164</v>
      </c>
      <c r="B57" s="155"/>
      <c r="C57" s="156"/>
      <c r="D57" s="100" t="s">
        <v>125</v>
      </c>
      <c r="E57" s="32" t="s">
        <v>156</v>
      </c>
      <c r="F57" s="31" t="s">
        <v>157</v>
      </c>
      <c r="G57" s="33">
        <v>21.3</v>
      </c>
    </row>
    <row r="58" spans="1:26" ht="26.25" customHeight="1">
      <c r="A58" s="154" t="s">
        <v>158</v>
      </c>
      <c r="B58" s="155"/>
      <c r="C58" s="156"/>
      <c r="D58" s="90" t="s">
        <v>125</v>
      </c>
      <c r="E58" s="32" t="s">
        <v>159</v>
      </c>
      <c r="F58" s="31" t="s">
        <v>126</v>
      </c>
      <c r="G58" s="33">
        <v>29.22</v>
      </c>
    </row>
    <row r="59" spans="1:26" ht="26.25" customHeight="1">
      <c r="A59" s="154" t="s">
        <v>160</v>
      </c>
      <c r="B59" s="155"/>
      <c r="C59" s="156"/>
      <c r="D59" s="101" t="s">
        <v>125</v>
      </c>
      <c r="E59" s="32" t="s">
        <v>131</v>
      </c>
      <c r="F59" s="31" t="s">
        <v>161</v>
      </c>
      <c r="G59" s="33">
        <v>21.63</v>
      </c>
    </row>
    <row r="60" spans="1:26" ht="26.25" customHeight="1">
      <c r="A60" s="154" t="s">
        <v>162</v>
      </c>
      <c r="B60" s="155"/>
      <c r="C60" s="156"/>
      <c r="D60" s="101" t="s">
        <v>125</v>
      </c>
      <c r="E60" s="32" t="s">
        <v>131</v>
      </c>
      <c r="F60" s="31" t="s">
        <v>163</v>
      </c>
      <c r="G60" s="33">
        <v>46.17</v>
      </c>
    </row>
    <row r="61" spans="1:26" s="4" customFormat="1" ht="13.5" customHeight="1">
      <c r="A61" s="95" t="s">
        <v>7</v>
      </c>
      <c r="B61" s="96"/>
      <c r="C61" s="93"/>
      <c r="D61" s="93"/>
      <c r="E61" s="49"/>
      <c r="F61" s="50"/>
      <c r="G61" s="51">
        <f>SUM(G55:G60)</f>
        <v>175.23000000000002</v>
      </c>
    </row>
    <row r="62" spans="1:26" s="4" customFormat="1" ht="13.5" customHeight="1">
      <c r="A62" s="82"/>
      <c r="B62" s="83"/>
      <c r="C62" s="83"/>
      <c r="D62" s="83"/>
      <c r="E62" s="84"/>
      <c r="F62" s="85"/>
      <c r="G62" s="86"/>
    </row>
    <row r="63" spans="1:26">
      <c r="A63" s="21" t="s">
        <v>43</v>
      </c>
      <c r="D63" s="23"/>
      <c r="E63" s="23"/>
      <c r="F63" s="23"/>
      <c r="G63" s="23"/>
    </row>
    <row r="64" spans="1:26">
      <c r="A64" s="21" t="s">
        <v>44</v>
      </c>
      <c r="D64" s="23"/>
      <c r="E64" s="23"/>
      <c r="F64" s="23"/>
      <c r="G64" s="23"/>
    </row>
    <row r="65" spans="1:8" ht="23.25" customHeight="1">
      <c r="A65" s="174" t="s">
        <v>55</v>
      </c>
      <c r="B65" s="149"/>
      <c r="C65" s="149"/>
      <c r="D65" s="149"/>
      <c r="E65" s="133"/>
      <c r="F65" s="35" t="s">
        <v>52</v>
      </c>
      <c r="G65" s="34" t="s">
        <v>54</v>
      </c>
    </row>
    <row r="66" spans="1:8">
      <c r="A66" s="174" t="s">
        <v>75</v>
      </c>
      <c r="B66" s="149"/>
      <c r="C66" s="149"/>
      <c r="D66" s="149"/>
      <c r="E66" s="133"/>
      <c r="F66" s="31"/>
      <c r="G66" s="31">
        <v>0</v>
      </c>
    </row>
    <row r="67" spans="1:8">
      <c r="A67" s="23"/>
      <c r="D67" s="23"/>
      <c r="E67" s="23"/>
      <c r="F67" s="23"/>
      <c r="G67" s="23"/>
    </row>
    <row r="68" spans="1:8" s="4" customFormat="1">
      <c r="A68" s="21" t="s">
        <v>69</v>
      </c>
      <c r="B68" s="46"/>
      <c r="C68" s="47"/>
      <c r="D68" s="21"/>
      <c r="E68" s="21"/>
      <c r="F68" s="21"/>
      <c r="G68" s="21"/>
    </row>
    <row r="69" spans="1:8">
      <c r="A69" s="170" t="s">
        <v>70</v>
      </c>
      <c r="B69" s="147"/>
      <c r="C69" s="171" t="s">
        <v>71</v>
      </c>
      <c r="D69" s="147"/>
      <c r="E69" s="31" t="s">
        <v>72</v>
      </c>
      <c r="F69" s="31" t="s">
        <v>73</v>
      </c>
      <c r="G69" s="31" t="s">
        <v>74</v>
      </c>
    </row>
    <row r="70" spans="1:8">
      <c r="A70" s="170" t="s">
        <v>92</v>
      </c>
      <c r="B70" s="147"/>
      <c r="C70" s="172" t="s">
        <v>75</v>
      </c>
      <c r="D70" s="173"/>
      <c r="E70" s="31">
        <v>5</v>
      </c>
      <c r="F70" s="31" t="s">
        <v>75</v>
      </c>
      <c r="G70" s="31" t="s">
        <v>75</v>
      </c>
    </row>
    <row r="71" spans="1:8">
      <c r="A71" s="23"/>
      <c r="D71" s="23"/>
      <c r="E71" s="23"/>
      <c r="F71" s="23"/>
      <c r="G71" s="23"/>
    </row>
    <row r="72" spans="1:8">
      <c r="G72" s="79"/>
    </row>
    <row r="73" spans="1:8">
      <c r="A73" s="4" t="s">
        <v>113</v>
      </c>
      <c r="E73" s="36"/>
      <c r="F73" s="72"/>
      <c r="G73" s="36"/>
    </row>
    <row r="74" spans="1:8">
      <c r="A74" s="21" t="s">
        <v>142</v>
      </c>
      <c r="B74" s="73"/>
      <c r="C74" s="74"/>
      <c r="D74" s="21"/>
      <c r="E74" s="36"/>
      <c r="F74" s="72"/>
      <c r="G74" s="36"/>
    </row>
    <row r="75" spans="1:8" ht="42" customHeight="1">
      <c r="A75" s="144" t="s">
        <v>165</v>
      </c>
      <c r="B75" s="144"/>
      <c r="C75" s="144"/>
      <c r="D75" s="144"/>
      <c r="E75" s="144"/>
      <c r="F75" s="144"/>
      <c r="G75" s="144"/>
      <c r="H75" s="81"/>
    </row>
    <row r="76" spans="1:8" ht="12" customHeight="1">
      <c r="A76" s="75"/>
      <c r="B76" s="76"/>
      <c r="C76" s="76"/>
      <c r="D76" s="76"/>
      <c r="E76" s="76"/>
      <c r="F76" s="76"/>
      <c r="G76" s="76"/>
      <c r="H76" s="77"/>
    </row>
    <row r="77" spans="1:8" ht="12" customHeight="1">
      <c r="A77" s="80"/>
      <c r="B77" s="76"/>
      <c r="C77" s="76"/>
      <c r="D77" s="76"/>
      <c r="E77" s="76"/>
      <c r="F77" s="76"/>
      <c r="G77" s="76"/>
      <c r="H77" s="77"/>
    </row>
    <row r="78" spans="1:8" ht="12" customHeight="1">
      <c r="A78" s="80"/>
      <c r="B78" s="76"/>
      <c r="C78" s="76"/>
      <c r="D78" s="76"/>
      <c r="E78" s="76"/>
      <c r="F78" s="76"/>
      <c r="G78" s="76"/>
      <c r="H78" s="77"/>
    </row>
    <row r="79" spans="1:8">
      <c r="A79" s="4" t="s">
        <v>76</v>
      </c>
      <c r="B79" s="46"/>
      <c r="C79" s="47"/>
      <c r="D79" s="4"/>
      <c r="E79" s="4" t="s">
        <v>77</v>
      </c>
      <c r="F79" s="4"/>
    </row>
    <row r="80" spans="1:8">
      <c r="A80" s="4" t="s">
        <v>78</v>
      </c>
      <c r="B80" s="46"/>
      <c r="C80" s="47"/>
      <c r="D80" s="4"/>
      <c r="E80" s="4"/>
      <c r="F80" s="4"/>
    </row>
    <row r="81" spans="1:6">
      <c r="A81" s="4" t="s">
        <v>90</v>
      </c>
      <c r="B81" s="46"/>
      <c r="C81" s="47"/>
      <c r="D81" s="4"/>
      <c r="E81" s="4"/>
      <c r="F81" s="4"/>
    </row>
    <row r="83" spans="1:6">
      <c r="A83" s="23" t="s">
        <v>79</v>
      </c>
      <c r="B83" s="78"/>
    </row>
    <row r="84" spans="1:6">
      <c r="A84" s="23" t="s">
        <v>80</v>
      </c>
      <c r="B84" s="78"/>
      <c r="C84" s="45" t="s">
        <v>25</v>
      </c>
    </row>
    <row r="85" spans="1:6">
      <c r="A85" s="23" t="s">
        <v>81</v>
      </c>
      <c r="B85" s="78"/>
      <c r="C85" s="45" t="s">
        <v>82</v>
      </c>
    </row>
    <row r="86" spans="1:6">
      <c r="A86" s="23" t="s">
        <v>83</v>
      </c>
      <c r="B86" s="78"/>
      <c r="C86" s="45" t="s">
        <v>84</v>
      </c>
    </row>
  </sheetData>
  <mergeCells count="42">
    <mergeCell ref="A45:B45"/>
    <mergeCell ref="A48:B48"/>
    <mergeCell ref="A57:C57"/>
    <mergeCell ref="A58:C58"/>
    <mergeCell ref="A70:B70"/>
    <mergeCell ref="C69:D69"/>
    <mergeCell ref="C70:D70"/>
    <mergeCell ref="A69:B69"/>
    <mergeCell ref="A65:E65"/>
    <mergeCell ref="A66:E66"/>
    <mergeCell ref="A59:C59"/>
    <mergeCell ref="A60:C60"/>
    <mergeCell ref="A49:B49"/>
    <mergeCell ref="A50:B50"/>
    <mergeCell ref="A3:B3"/>
    <mergeCell ref="A6:H6"/>
    <mergeCell ref="A36:B36"/>
    <mergeCell ref="A42:B42"/>
    <mergeCell ref="A39:B39"/>
    <mergeCell ref="A28:B28"/>
    <mergeCell ref="A30:B30"/>
    <mergeCell ref="A31:B31"/>
    <mergeCell ref="A32:B32"/>
    <mergeCell ref="A33:B33"/>
    <mergeCell ref="A4:B4"/>
    <mergeCell ref="A5:B5"/>
    <mergeCell ref="A75:G75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25:B25"/>
    <mergeCell ref="A27:B27"/>
    <mergeCell ref="A55:C55"/>
    <mergeCell ref="A56:C5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2018-03-19T01:48:56Z</cp:lastPrinted>
  <dcterms:created xsi:type="dcterms:W3CDTF">2013-02-18T04:38:06Z</dcterms:created>
  <dcterms:modified xsi:type="dcterms:W3CDTF">2018-03-20T03:08:02Z</dcterms:modified>
</cp:coreProperties>
</file>