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27" i="8" l="1"/>
  <c r="H24" i="8"/>
  <c r="H21" i="8"/>
  <c r="H18" i="8"/>
  <c r="H15" i="8"/>
  <c r="H12" i="8"/>
  <c r="F8" i="8"/>
  <c r="E8" i="8"/>
  <c r="H49" i="8"/>
  <c r="H48" i="8"/>
  <c r="F50" i="8"/>
  <c r="G50" i="8" s="1"/>
  <c r="E50" i="8"/>
  <c r="H43" i="8"/>
  <c r="F45" i="8"/>
  <c r="G45" i="8" s="1"/>
  <c r="E45" i="8"/>
  <c r="E44" i="8" s="1"/>
  <c r="G38" i="8"/>
  <c r="G39" i="8"/>
  <c r="G40" i="8"/>
  <c r="G37" i="8"/>
  <c r="G27" i="8"/>
  <c r="G29" i="8" s="1"/>
  <c r="E29" i="8"/>
  <c r="F29" i="8"/>
  <c r="G24" i="8"/>
  <c r="G21" i="8"/>
  <c r="G18" i="8"/>
  <c r="G15" i="8"/>
  <c r="G12" i="8"/>
  <c r="F44" i="8" l="1"/>
  <c r="H44" i="8" s="1"/>
  <c r="H8" i="8"/>
  <c r="G8" i="8"/>
  <c r="G35" i="8"/>
  <c r="C8" i="8"/>
  <c r="C29" i="8"/>
  <c r="C28" i="8" s="1"/>
  <c r="C26" i="8"/>
  <c r="C25" i="8" s="1"/>
  <c r="C23" i="8"/>
  <c r="C22" i="8" s="1"/>
  <c r="C20" i="8"/>
  <c r="C19" i="8" s="1"/>
  <c r="C17" i="8"/>
  <c r="C16" i="8" s="1"/>
  <c r="C14" i="8"/>
  <c r="C13" i="8" s="1"/>
  <c r="C32" i="8"/>
  <c r="C33" i="8"/>
  <c r="H38" i="8"/>
  <c r="H39" i="8"/>
  <c r="H40" i="8"/>
  <c r="H37" i="8"/>
  <c r="D9" i="8"/>
  <c r="C10" i="8" l="1"/>
  <c r="C9" i="8" s="1"/>
  <c r="G64" i="8" l="1"/>
  <c r="G32" i="8" s="1"/>
  <c r="G28" i="8"/>
  <c r="G26" i="8"/>
  <c r="G25" i="8" s="1"/>
  <c r="G23" i="8"/>
  <c r="G22" i="8" s="1"/>
  <c r="G20" i="8"/>
  <c r="G19" i="8" s="1"/>
  <c r="G17" i="8"/>
  <c r="G16" i="8" s="1"/>
  <c r="G14" i="8"/>
  <c r="G13" i="8" s="1"/>
  <c r="F28" i="8"/>
  <c r="E28" i="8"/>
  <c r="F33" i="8"/>
  <c r="E33" i="8"/>
  <c r="E32" i="8" s="1"/>
  <c r="F26" i="8"/>
  <c r="F25" i="8" s="1"/>
  <c r="E26" i="8"/>
  <c r="E25" i="8" s="1"/>
  <c r="F23" i="8"/>
  <c r="E23" i="8"/>
  <c r="F22" i="8"/>
  <c r="E22" i="8"/>
  <c r="F20" i="8"/>
  <c r="F19" i="8" s="1"/>
  <c r="E20" i="8"/>
  <c r="E19" i="8" s="1"/>
  <c r="F17" i="8"/>
  <c r="F16" i="8" s="1"/>
  <c r="E17" i="8"/>
  <c r="E16" i="8" s="1"/>
  <c r="F14" i="8"/>
  <c r="E14" i="8"/>
  <c r="F32" i="8" l="1"/>
  <c r="G33" i="8"/>
  <c r="H33" i="8" s="1"/>
  <c r="H51" i="8"/>
  <c r="D20" i="8"/>
  <c r="D19" i="8" s="1"/>
  <c r="D17" i="8"/>
  <c r="H17" i="8" s="1"/>
  <c r="D14" i="8"/>
  <c r="D13" i="8" s="1"/>
  <c r="H46" i="8"/>
  <c r="F35" i="8"/>
  <c r="E35" i="8"/>
  <c r="G31" i="8"/>
  <c r="H31" i="8" s="1"/>
  <c r="G10" i="8"/>
  <c r="G9" i="8" s="1"/>
  <c r="H50" i="8"/>
  <c r="E49" i="8"/>
  <c r="F13" i="8"/>
  <c r="E13" i="8"/>
  <c r="E10" i="8"/>
  <c r="E9" i="8" s="1"/>
  <c r="D29" i="8"/>
  <c r="D28" i="8" s="1"/>
  <c r="D26" i="8"/>
  <c r="H26" i="8" s="1"/>
  <c r="D23" i="8"/>
  <c r="H23" i="8" s="1"/>
  <c r="F47" i="8"/>
  <c r="C47" i="8"/>
  <c r="H35" i="8" l="1"/>
  <c r="H56" i="8"/>
  <c r="H20" i="8"/>
  <c r="D16" i="8"/>
  <c r="H16" i="8" s="1"/>
  <c r="F41" i="8"/>
  <c r="F52" i="8" s="1"/>
  <c r="F10" i="8"/>
  <c r="F9" i="8" s="1"/>
  <c r="G41" i="8"/>
  <c r="G52" i="8" s="1"/>
  <c r="H32" i="8"/>
  <c r="H55" i="8" s="1"/>
  <c r="E41" i="8"/>
  <c r="E52" i="8" s="1"/>
  <c r="H13" i="8"/>
  <c r="H28" i="8"/>
  <c r="D25" i="8"/>
  <c r="H25" i="8" s="1"/>
  <c r="D22" i="8"/>
  <c r="H22" i="8" s="1"/>
  <c r="H19" i="8"/>
  <c r="H14" i="8"/>
  <c r="H29" i="8"/>
  <c r="H53" i="8" l="1"/>
  <c r="H54" i="8"/>
  <c r="H10" i="8"/>
  <c r="H9" i="8"/>
</calcChain>
</file>

<file path=xl/sharedStrings.xml><?xml version="1.0" encoding="utf-8"?>
<sst xmlns="http://schemas.openxmlformats.org/spreadsheetml/2006/main" count="181" uniqueCount="158">
  <si>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</si>
  <si>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</si>
  <si>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</si>
  <si>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</si>
  <si>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</si>
  <si>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</si>
  <si>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</si>
  <si>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</si>
  <si>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</si>
  <si>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</si>
  <si>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</si>
  <si>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</si>
  <si>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</si>
  <si>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</si>
  <si>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</si>
  <si>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</si>
  <si>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</si>
  <si>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</si>
  <si>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</si>
  <si>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</si>
  <si>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</si>
  <si>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</si>
  <si>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</si>
  <si>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</si>
  <si>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</si>
  <si>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</si>
  <si>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</si>
  <si>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</si>
  <si>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</si>
  <si>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</si>
  <si>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</si>
  <si>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</si>
  <si>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</si>
  <si>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</si>
  <si>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</si>
  <si>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</si>
  <si>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</si>
  <si>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</si>
  <si>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</si>
  <si>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</si>
  <si>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</si>
  <si>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</si>
  <si>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</si>
  <si>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</si>
  <si>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</si>
  <si>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</si>
  <si>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</si>
  <si>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</si>
  <si>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</si>
  <si>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</si>
  <si>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</si>
  <si>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</si>
  <si>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</si>
  <si>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</si>
  <si>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</si>
  <si>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</si>
  <si>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</si>
  <si>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</si>
  <si>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</si>
  <si>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</si>
  <si>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</si>
  <si>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</si>
  <si>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</si>
  <si>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</si>
  <si>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</si>
  <si>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</si>
  <si>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</si>
  <si>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</si>
  <si>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</si>
  <si>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</si>
  <si>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</si>
  <si>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</si>
  <si>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</si>
  <si>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</si>
  <si>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</si>
  <si>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</si>
  <si>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</si>
  <si>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</si>
  <si>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</si>
  <si>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</si>
  <si>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</si>
  <si>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</si>
  <si>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</si>
  <si>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</si>
  <si>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</si>
  <si>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</si>
  <si>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01.02.2008г.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</si>
  <si>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</si>
  <si>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</si>
  <si>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</si>
  <si>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</si>
  <si>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</si>
  <si>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</si>
  <si>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</si>
  <si>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</si>
  <si>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</si>
  <si>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</si>
  <si>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</si>
  <si>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</si>
  <si>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</si>
  <si>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</si>
  <si>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</si>
  <si>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ул. Толстого, 25</t>
  </si>
  <si>
    <t>2-673-747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</si>
  <si>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</si>
  <si>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</si>
  <si>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</si>
  <si>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</si>
  <si>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Прочие работы:</t>
  </si>
  <si>
    <t>сумма, т.р.</t>
  </si>
  <si>
    <t>исполнитель</t>
  </si>
  <si>
    <t>Ресо-Гарантия</t>
  </si>
  <si>
    <t>№ 74 по ул. Некрасовская</t>
  </si>
  <si>
    <t>Количество проживающих</t>
  </si>
  <si>
    <t>в т.ч на текущий ремонт</t>
  </si>
  <si>
    <t>на текущий ремонт</t>
  </si>
  <si>
    <t>услуги по управлению, налоги</t>
  </si>
  <si>
    <t>ООО " Территория"</t>
  </si>
  <si>
    <t>1. Текущий ремонт коммуникаций, проходящих через нежилые помещения</t>
  </si>
  <si>
    <t>2. Реклама в лифтах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</si>
  <si>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</si>
  <si>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</si>
  <si>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</si>
  <si>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</si>
  <si>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Предложение Управляющей компании: по мере накопления средств - ремонт общедомовой системы электроснабжения.</t>
  </si>
  <si>
    <t xml:space="preserve">                       Отчет ООО "Управляющей компании Ленинского района"  за 2019 г.</t>
  </si>
  <si>
    <t>ООО "Строй Центр Прим"</t>
  </si>
  <si>
    <t>ООО " Восток-Мегаполис"</t>
  </si>
  <si>
    <t>ул. Тунгусская,8</t>
  </si>
  <si>
    <t>7384,40 м2</t>
  </si>
  <si>
    <t>153,40 м2</t>
  </si>
  <si>
    <t>всего: 1800,50 кв.м</t>
  </si>
  <si>
    <t>291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</si>
  <si>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</si>
  <si>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</si>
  <si>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</si>
  <si>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</si>
  <si>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</si>
  <si>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</si>
  <si>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</si>
  <si>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>1400 в мес</t>
  </si>
  <si>
    <t>Замена стеклопакетов на пластиковых окнах, установка ручек</t>
  </si>
  <si>
    <t>Позитив Плюс</t>
  </si>
  <si>
    <t>Обязательное страхование лифтов</t>
  </si>
  <si>
    <t xml:space="preserve">Аварийный ремонт кровли </t>
  </si>
  <si>
    <t>226 м2</t>
  </si>
  <si>
    <t>8 шт</t>
  </si>
  <si>
    <t>4 шт</t>
  </si>
  <si>
    <t>сумма снижения в рублях</t>
  </si>
  <si>
    <t>Тяптин Андрей Александрович</t>
  </si>
  <si>
    <t>А.А.Тяптин</t>
  </si>
  <si>
    <t>Эл.энергия на содержание ОИ МКД</t>
  </si>
  <si>
    <t>Отведение сточных вод в целях сод. ОИ МКД</t>
  </si>
  <si>
    <t>Итого по дому:</t>
  </si>
  <si>
    <t>4. Обслуживание тепловых счетчиков</t>
  </si>
  <si>
    <t>3. Коммуникации-Ростелеком, в т.ч</t>
  </si>
  <si>
    <t>Исп:</t>
  </si>
  <si>
    <r>
      <t>ИСХ.</t>
    </r>
    <r>
      <rPr>
        <b/>
        <u/>
        <sz val="9"/>
        <color theme="1"/>
        <rFont val="Calibri"/>
        <family val="2"/>
        <charset val="204"/>
        <scheme val="minor"/>
      </rPr>
      <t xml:space="preserve">   №  261/02  от 12.02.2020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</si>
</sst>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4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164" fontId="3" fillId="0" borderId="3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4" fontId="6" fillId="0" borderId="2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E8" sqref="E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3" t="s">
        <v>112</v>
      </c>
    </row>
    <row r="4" spans="1:4" ht="14.25" customHeight="1" x14ac:dyDescent="0.25">
      <c r="A4" s="21" t="s">
        <v>157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52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49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06" t="s">
        <v>149</v>
      </c>
      <c r="D9" s="107"/>
    </row>
    <row r="10" spans="1:4" s="3" customFormat="1" ht="24" customHeight="1" x14ac:dyDescent="0.25">
      <c r="A10" s="12" t="s">
        <v>2</v>
      </c>
      <c r="B10" s="14" t="s">
        <v>12</v>
      </c>
      <c r="C10" s="108" t="s">
        <v>77</v>
      </c>
      <c r="D10" s="109"/>
    </row>
    <row r="11" spans="1:4" s="3" customFormat="1" ht="15" customHeight="1" x14ac:dyDescent="0.25">
      <c r="A11" s="12" t="s">
        <v>3</v>
      </c>
      <c r="B11" s="13" t="s">
        <v>13</v>
      </c>
      <c r="C11" s="106" t="s">
        <v>14</v>
      </c>
      <c r="D11" s="107"/>
    </row>
    <row r="12" spans="1:4" s="3" customFormat="1" ht="16.5" customHeight="1" x14ac:dyDescent="0.25">
      <c r="A12" s="113">
        <v>5</v>
      </c>
      <c r="B12" s="113" t="s">
        <v>87</v>
      </c>
      <c r="C12" s="52" t="s">
        <v>88</v>
      </c>
      <c r="D12" s="53" t="s">
        <v>89</v>
      </c>
    </row>
    <row r="13" spans="1:4" s="3" customFormat="1" ht="14.25" customHeight="1" x14ac:dyDescent="0.25">
      <c r="A13" s="113"/>
      <c r="B13" s="113"/>
      <c r="C13" s="52" t="s">
        <v>90</v>
      </c>
      <c r="D13" s="53" t="s">
        <v>91</v>
      </c>
    </row>
    <row r="14" spans="1:4" s="3" customFormat="1" x14ac:dyDescent="0.25">
      <c r="A14" s="113"/>
      <c r="B14" s="113"/>
      <c r="C14" s="52" t="s">
        <v>92</v>
      </c>
      <c r="D14" s="53" t="s">
        <v>93</v>
      </c>
    </row>
    <row r="15" spans="1:4" s="3" customFormat="1" ht="16.5" customHeight="1" x14ac:dyDescent="0.25">
      <c r="A15" s="113"/>
      <c r="B15" s="113"/>
      <c r="C15" s="52" t="s">
        <v>94</v>
      </c>
      <c r="D15" s="53" t="s">
        <v>96</v>
      </c>
    </row>
    <row r="16" spans="1:4" s="3" customFormat="1" ht="16.5" customHeight="1" x14ac:dyDescent="0.25">
      <c r="A16" s="113"/>
      <c r="B16" s="113"/>
      <c r="C16" s="52" t="s">
        <v>95</v>
      </c>
      <c r="D16" s="53" t="s">
        <v>89</v>
      </c>
    </row>
    <row r="17" spans="1:4" s="5" customFormat="1" ht="15.75" customHeight="1" x14ac:dyDescent="0.25">
      <c r="A17" s="113"/>
      <c r="B17" s="113"/>
      <c r="C17" s="52" t="s">
        <v>97</v>
      </c>
      <c r="D17" s="53" t="s">
        <v>98</v>
      </c>
    </row>
    <row r="18" spans="1:4" s="5" customFormat="1" ht="15.75" customHeight="1" x14ac:dyDescent="0.25">
      <c r="A18" s="113"/>
      <c r="B18" s="113"/>
      <c r="C18" s="54" t="s">
        <v>99</v>
      </c>
      <c r="D18" s="53" t="s">
        <v>100</v>
      </c>
    </row>
    <row r="19" spans="1:4" ht="14.25" customHeight="1" x14ac:dyDescent="0.25">
      <c r="A19" s="12" t="s">
        <v>4</v>
      </c>
      <c r="B19" s="13" t="s">
        <v>15</v>
      </c>
      <c r="C19" s="114" t="s">
        <v>85</v>
      </c>
      <c r="D19" s="115"/>
    </row>
    <row r="20" spans="1:4" s="5" customFormat="1" ht="23.25" customHeight="1" x14ac:dyDescent="0.25">
      <c r="A20" s="12" t="s">
        <v>5</v>
      </c>
      <c r="B20" s="99" t="s">
        <v>16</v>
      </c>
      <c r="C20" s="116" t="s">
        <v>57</v>
      </c>
      <c r="D20" s="117"/>
    </row>
    <row r="21" spans="1:4" s="5" customFormat="1" ht="15" customHeight="1" x14ac:dyDescent="0.25">
      <c r="A21" s="12" t="s">
        <v>6</v>
      </c>
      <c r="B21" s="13" t="s">
        <v>17</v>
      </c>
      <c r="C21" s="108" t="s">
        <v>18</v>
      </c>
      <c r="D21" s="118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51" t="s">
        <v>22</v>
      </c>
    </row>
    <row r="26" spans="1:4" ht="24" customHeight="1" x14ac:dyDescent="0.25">
      <c r="A26" s="110" t="s">
        <v>25</v>
      </c>
      <c r="B26" s="111"/>
      <c r="C26" s="111"/>
      <c r="D26" s="112"/>
    </row>
    <row r="27" spans="1:4" ht="12" customHeight="1" x14ac:dyDescent="0.25">
      <c r="A27" s="48"/>
      <c r="B27" s="49"/>
      <c r="C27" s="49"/>
      <c r="D27" s="50"/>
    </row>
    <row r="28" spans="1:4" x14ac:dyDescent="0.25">
      <c r="A28" s="7">
        <v>1</v>
      </c>
      <c r="B28" s="6" t="s">
        <v>117</v>
      </c>
      <c r="C28" s="6" t="s">
        <v>23</v>
      </c>
      <c r="D28" s="6" t="s">
        <v>24</v>
      </c>
    </row>
    <row r="29" spans="1:4" ht="14.25" customHeight="1" x14ac:dyDescent="0.25">
      <c r="A29" s="19" t="s">
        <v>26</v>
      </c>
      <c r="B29" s="18"/>
      <c r="C29" s="18"/>
      <c r="D29" s="18"/>
    </row>
    <row r="30" spans="1:4" ht="13.5" customHeight="1" x14ac:dyDescent="0.25">
      <c r="A30" s="7">
        <v>1</v>
      </c>
      <c r="B30" s="6" t="s">
        <v>126</v>
      </c>
      <c r="C30" s="6" t="s">
        <v>102</v>
      </c>
      <c r="D30" s="10" t="s">
        <v>103</v>
      </c>
    </row>
    <row r="31" spans="1:4" x14ac:dyDescent="0.25">
      <c r="A31" s="19" t="s">
        <v>41</v>
      </c>
      <c r="B31" s="18"/>
      <c r="C31" s="18"/>
      <c r="D31" s="18"/>
    </row>
    <row r="32" spans="1:4" x14ac:dyDescent="0.25">
      <c r="A32" s="19" t="s">
        <v>42</v>
      </c>
      <c r="B32" s="18"/>
      <c r="C32" s="18"/>
      <c r="D32" s="18"/>
    </row>
    <row r="33" spans="1:4" x14ac:dyDescent="0.25">
      <c r="A33" s="7">
        <v>1</v>
      </c>
      <c r="B33" s="6" t="s">
        <v>127</v>
      </c>
      <c r="C33" s="6" t="s">
        <v>128</v>
      </c>
      <c r="D33" s="10" t="s">
        <v>27</v>
      </c>
    </row>
    <row r="34" spans="1:4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 x14ac:dyDescent="0.25">
      <c r="A36" s="19" t="s">
        <v>31</v>
      </c>
      <c r="B36" s="18"/>
      <c r="C36" s="18"/>
      <c r="D36" s="18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ht="13.5" customHeight="1" x14ac:dyDescent="0.25">
      <c r="A38" s="27"/>
      <c r="B38" s="11"/>
      <c r="C38" s="11"/>
      <c r="D38" s="11"/>
    </row>
    <row r="39" spans="1:4" x14ac:dyDescent="0.25">
      <c r="A39" s="4" t="s">
        <v>50</v>
      </c>
      <c r="B39" s="18"/>
      <c r="C39" s="18"/>
      <c r="D39" s="18"/>
    </row>
    <row r="40" spans="1:4" ht="15" customHeight="1" x14ac:dyDescent="0.25">
      <c r="A40" s="7">
        <v>1</v>
      </c>
      <c r="B40" s="6" t="s">
        <v>33</v>
      </c>
      <c r="C40" s="104">
        <v>1978</v>
      </c>
      <c r="D40" s="105"/>
    </row>
    <row r="41" spans="1:4" x14ac:dyDescent="0.25">
      <c r="A41" s="7">
        <v>2</v>
      </c>
      <c r="B41" s="6" t="s">
        <v>35</v>
      </c>
      <c r="C41" s="103">
        <v>9</v>
      </c>
      <c r="D41" s="103"/>
    </row>
    <row r="42" spans="1:4" x14ac:dyDescent="0.25">
      <c r="A42" s="7">
        <v>3</v>
      </c>
      <c r="B42" s="6" t="s">
        <v>36</v>
      </c>
      <c r="C42" s="103">
        <v>4</v>
      </c>
      <c r="D42" s="103"/>
    </row>
    <row r="43" spans="1:4" ht="15" customHeight="1" x14ac:dyDescent="0.25">
      <c r="A43" s="7">
        <v>4</v>
      </c>
      <c r="B43" s="6" t="s">
        <v>34</v>
      </c>
      <c r="C43" s="103">
        <v>4</v>
      </c>
      <c r="D43" s="103"/>
    </row>
    <row r="44" spans="1:4" x14ac:dyDescent="0.25">
      <c r="A44" s="7">
        <v>5</v>
      </c>
      <c r="B44" s="6" t="s">
        <v>37</v>
      </c>
      <c r="C44" s="103">
        <v>4</v>
      </c>
      <c r="D44" s="103"/>
    </row>
    <row r="45" spans="1:4" x14ac:dyDescent="0.25">
      <c r="A45" s="7">
        <v>6</v>
      </c>
      <c r="B45" s="6" t="s">
        <v>38</v>
      </c>
      <c r="C45" s="103" t="s">
        <v>129</v>
      </c>
      <c r="D45" s="103"/>
    </row>
    <row r="46" spans="1:4" ht="15" customHeight="1" x14ac:dyDescent="0.25">
      <c r="A46" s="7">
        <v>7</v>
      </c>
      <c r="B46" s="6" t="s">
        <v>39</v>
      </c>
      <c r="C46" s="103" t="s">
        <v>130</v>
      </c>
      <c r="D46" s="103"/>
    </row>
    <row r="47" spans="1:4" x14ac:dyDescent="0.25">
      <c r="A47" s="7">
        <v>8</v>
      </c>
      <c r="B47" s="6" t="s">
        <v>40</v>
      </c>
      <c r="C47" s="103" t="s">
        <v>131</v>
      </c>
      <c r="D47" s="103"/>
    </row>
    <row r="48" spans="1:4" x14ac:dyDescent="0.25">
      <c r="A48" s="7">
        <v>9</v>
      </c>
      <c r="B48" s="6" t="s">
        <v>113</v>
      </c>
      <c r="C48" s="104" t="s">
        <v>132</v>
      </c>
      <c r="D48" s="109"/>
    </row>
    <row r="49" spans="1:4" x14ac:dyDescent="0.25">
      <c r="A49" s="7">
        <v>10</v>
      </c>
      <c r="B49" s="6" t="s">
        <v>76</v>
      </c>
      <c r="C49" s="119" t="s">
        <v>86</v>
      </c>
      <c r="D49" s="105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opLeftCell="A42" zoomScale="140" zoomScaleNormal="140" workbookViewId="0">
      <selection sqref="A1:H84"/>
    </sheetView>
  </sheetViews>
  <sheetFormatPr defaultRowHeight="15" x14ac:dyDescent="0.25"/>
  <cols>
    <col min="1" max="1" width="15.85546875" customWidth="1"/>
    <col min="2" max="2" width="15" style="29" customWidth="1"/>
    <col min="3" max="3" width="7.85546875" style="44" customWidth="1"/>
    <col min="4" max="4" width="8.28515625" customWidth="1"/>
    <col min="5" max="5" width="7.85546875" customWidth="1"/>
    <col min="6" max="6" width="9.140625" customWidth="1"/>
    <col min="7" max="8" width="10.28515625" customWidth="1"/>
  </cols>
  <sheetData>
    <row r="1" spans="1:9" x14ac:dyDescent="0.25">
      <c r="A1" s="4" t="s">
        <v>104</v>
      </c>
      <c r="B1"/>
      <c r="C1" s="35"/>
      <c r="D1" s="35"/>
    </row>
    <row r="2" spans="1:9" ht="13.5" customHeight="1" x14ac:dyDescent="0.25">
      <c r="A2" s="4" t="s">
        <v>133</v>
      </c>
      <c r="B2"/>
      <c r="C2" s="35"/>
      <c r="D2" s="35"/>
    </row>
    <row r="3" spans="1:9" ht="61.5" customHeight="1" x14ac:dyDescent="0.25">
      <c r="A3" s="147" t="s">
        <v>63</v>
      </c>
      <c r="B3" s="148"/>
      <c r="C3" s="72" t="s">
        <v>64</v>
      </c>
      <c r="D3" s="28" t="s">
        <v>65</v>
      </c>
      <c r="E3" s="28" t="s">
        <v>66</v>
      </c>
      <c r="F3" s="28" t="s">
        <v>67</v>
      </c>
      <c r="G3" s="36" t="s">
        <v>68</v>
      </c>
      <c r="H3" s="28" t="s">
        <v>69</v>
      </c>
      <c r="I3" s="61"/>
    </row>
    <row r="4" spans="1:9" ht="24" customHeight="1" x14ac:dyDescent="0.25">
      <c r="A4" s="150" t="s">
        <v>134</v>
      </c>
      <c r="B4" s="124"/>
      <c r="C4" s="72"/>
      <c r="D4" s="98">
        <v>-621.65899999999999</v>
      </c>
      <c r="E4" s="28"/>
      <c r="F4" s="28"/>
      <c r="G4" s="36"/>
      <c r="H4" s="28"/>
      <c r="I4" s="61"/>
    </row>
    <row r="5" spans="1:9" ht="18" customHeight="1" x14ac:dyDescent="0.25">
      <c r="A5" s="66" t="s">
        <v>105</v>
      </c>
      <c r="B5" s="67"/>
      <c r="C5" s="72"/>
      <c r="D5" s="28"/>
      <c r="E5" s="28"/>
      <c r="F5" s="28"/>
      <c r="G5" s="36"/>
      <c r="H5" s="28"/>
      <c r="I5" s="61"/>
    </row>
    <row r="6" spans="1:9" ht="20.25" customHeight="1" x14ac:dyDescent="0.25">
      <c r="A6" s="66" t="s">
        <v>106</v>
      </c>
      <c r="B6" s="67"/>
      <c r="C6" s="72"/>
      <c r="D6" s="28"/>
      <c r="E6" s="28"/>
      <c r="F6" s="28"/>
      <c r="G6" s="36"/>
      <c r="H6" s="28"/>
      <c r="I6" s="61"/>
    </row>
    <row r="7" spans="1:9" ht="15.75" customHeight="1" x14ac:dyDescent="0.25">
      <c r="A7" s="149" t="s">
        <v>135</v>
      </c>
      <c r="B7" s="136"/>
      <c r="C7" s="136"/>
      <c r="D7" s="136"/>
      <c r="E7" s="136"/>
      <c r="F7" s="136"/>
      <c r="G7" s="136"/>
      <c r="H7" s="109"/>
      <c r="I7" s="61"/>
    </row>
    <row r="8" spans="1:9" s="4" customFormat="1" ht="17.25" customHeight="1" x14ac:dyDescent="0.25">
      <c r="A8" s="147" t="s">
        <v>70</v>
      </c>
      <c r="B8" s="148"/>
      <c r="C8" s="41">
        <f>C12+C15+C18+C21+C24+C27</f>
        <v>21.490000000000002</v>
      </c>
      <c r="D8" s="57">
        <v>-540.57000000000005</v>
      </c>
      <c r="E8" s="41">
        <f>E12+E15+E18+E21+E24+E27</f>
        <v>1824.77</v>
      </c>
      <c r="F8" s="41">
        <f>F12+F15+F18+F21+F24+F27</f>
        <v>1741.29</v>
      </c>
      <c r="G8" s="41">
        <f>G12+G15+G18+G21+G24+G27</f>
        <v>1741.29</v>
      </c>
      <c r="H8" s="60">
        <f>F8-E8+D8</f>
        <v>-624.05000000000007</v>
      </c>
      <c r="I8" s="68"/>
    </row>
    <row r="9" spans="1:9" x14ac:dyDescent="0.25">
      <c r="A9" s="37" t="s">
        <v>71</v>
      </c>
      <c r="B9" s="38"/>
      <c r="C9" s="42">
        <f>C8-C10</f>
        <v>19.341000000000001</v>
      </c>
      <c r="D9" s="47">
        <f>D8-D10</f>
        <v>-486.51000000000005</v>
      </c>
      <c r="E9" s="42">
        <f>E8-E10</f>
        <v>1642.2929999999999</v>
      </c>
      <c r="F9" s="42">
        <f>F8-F10</f>
        <v>1567.1610000000001</v>
      </c>
      <c r="G9" s="42">
        <f>G8-G10</f>
        <v>1567.1610000000001</v>
      </c>
      <c r="H9" s="60">
        <f t="shared" ref="H9:H10" si="0">F9-E9+D9</f>
        <v>-561.64199999999983</v>
      </c>
      <c r="I9" s="61"/>
    </row>
    <row r="10" spans="1:9" x14ac:dyDescent="0.25">
      <c r="A10" s="144" t="s">
        <v>72</v>
      </c>
      <c r="B10" s="136"/>
      <c r="C10" s="42">
        <f>C8*10%</f>
        <v>2.1490000000000005</v>
      </c>
      <c r="D10" s="47">
        <v>-54.06</v>
      </c>
      <c r="E10" s="42">
        <f>E8*10%</f>
        <v>182.477</v>
      </c>
      <c r="F10" s="42">
        <f>F8*10%</f>
        <v>174.12900000000002</v>
      </c>
      <c r="G10" s="42">
        <f>G8*10%</f>
        <v>174.12900000000002</v>
      </c>
      <c r="H10" s="60">
        <f t="shared" si="0"/>
        <v>-62.407999999999987</v>
      </c>
    </row>
    <row r="11" spans="1:9" ht="12.75" customHeight="1" x14ac:dyDescent="0.25">
      <c r="A11" s="149" t="s">
        <v>73</v>
      </c>
      <c r="B11" s="133"/>
      <c r="C11" s="133"/>
      <c r="D11" s="133"/>
      <c r="E11" s="133"/>
      <c r="F11" s="133"/>
      <c r="G11" s="133"/>
      <c r="H11" s="134"/>
    </row>
    <row r="12" spans="1:9" x14ac:dyDescent="0.25">
      <c r="A12" s="145" t="s">
        <v>53</v>
      </c>
      <c r="B12" s="146"/>
      <c r="C12" s="41">
        <v>5.75</v>
      </c>
      <c r="D12" s="69">
        <v>-161.69999999999999</v>
      </c>
      <c r="E12" s="56">
        <v>508.78</v>
      </c>
      <c r="F12" s="56">
        <v>484.61</v>
      </c>
      <c r="G12" s="56">
        <f>F12</f>
        <v>484.61</v>
      </c>
      <c r="H12" s="47">
        <f>F12-E12+D12</f>
        <v>-185.86999999999995</v>
      </c>
    </row>
    <row r="13" spans="1:9" x14ac:dyDescent="0.25">
      <c r="A13" s="37" t="s">
        <v>71</v>
      </c>
      <c r="B13" s="38"/>
      <c r="C13" s="42">
        <f>C12-C14</f>
        <v>5.1749999999999998</v>
      </c>
      <c r="D13" s="47">
        <f>D12-D14</f>
        <v>-145.53</v>
      </c>
      <c r="E13" s="42">
        <f>E12-E14</f>
        <v>457.90199999999999</v>
      </c>
      <c r="F13" s="42">
        <f>F12-F14</f>
        <v>436.149</v>
      </c>
      <c r="G13" s="42">
        <f>G12-G14</f>
        <v>436.149</v>
      </c>
      <c r="H13" s="47">
        <f t="shared" ref="H13:H29" si="1">F13-E13+D13</f>
        <v>-167.28299999999999</v>
      </c>
    </row>
    <row r="14" spans="1:9" x14ac:dyDescent="0.25">
      <c r="A14" s="144" t="s">
        <v>72</v>
      </c>
      <c r="B14" s="136"/>
      <c r="C14" s="42">
        <f>C12*10%</f>
        <v>0.57500000000000007</v>
      </c>
      <c r="D14" s="47">
        <f>D12*10%</f>
        <v>-16.169999999999998</v>
      </c>
      <c r="E14" s="42">
        <f>E12*10%</f>
        <v>50.878</v>
      </c>
      <c r="F14" s="42">
        <f>F12*10%</f>
        <v>48.461000000000006</v>
      </c>
      <c r="G14" s="42">
        <f>G12*10%</f>
        <v>48.461000000000006</v>
      </c>
      <c r="H14" s="47">
        <f t="shared" si="1"/>
        <v>-18.586999999999993</v>
      </c>
    </row>
    <row r="15" spans="1:9" ht="23.25" customHeight="1" x14ac:dyDescent="0.25">
      <c r="A15" s="145" t="s">
        <v>43</v>
      </c>
      <c r="B15" s="146"/>
      <c r="C15" s="41">
        <v>3.51</v>
      </c>
      <c r="D15" s="69">
        <v>-96.25</v>
      </c>
      <c r="E15" s="56">
        <v>310.58999999999997</v>
      </c>
      <c r="F15" s="56">
        <v>300.07</v>
      </c>
      <c r="G15" s="56">
        <f>F15</f>
        <v>300.07</v>
      </c>
      <c r="H15" s="47">
        <f>F15-E15+D15</f>
        <v>-106.76999999999998</v>
      </c>
    </row>
    <row r="16" spans="1:9" x14ac:dyDescent="0.25">
      <c r="A16" s="37" t="s">
        <v>71</v>
      </c>
      <c r="B16" s="38"/>
      <c r="C16" s="42">
        <f>C15-C17</f>
        <v>3.1589999999999998</v>
      </c>
      <c r="D16" s="47">
        <f>D15-D17</f>
        <v>-86.625</v>
      </c>
      <c r="E16" s="42">
        <f>E15-E17</f>
        <v>279.53099999999995</v>
      </c>
      <c r="F16" s="42">
        <f>F15-F17</f>
        <v>270.06299999999999</v>
      </c>
      <c r="G16" s="42">
        <f>G15-G17</f>
        <v>270.06299999999999</v>
      </c>
      <c r="H16" s="47">
        <f t="shared" si="1"/>
        <v>-96.092999999999961</v>
      </c>
    </row>
    <row r="17" spans="1:8" ht="15" customHeight="1" x14ac:dyDescent="0.25">
      <c r="A17" s="144" t="s">
        <v>72</v>
      </c>
      <c r="B17" s="136"/>
      <c r="C17" s="42">
        <f>C15*10%</f>
        <v>0.35099999999999998</v>
      </c>
      <c r="D17" s="47">
        <f>D15*10%</f>
        <v>-9.625</v>
      </c>
      <c r="E17" s="42">
        <f>E15*10%</f>
        <v>31.058999999999997</v>
      </c>
      <c r="F17" s="42">
        <f>F15*10%</f>
        <v>30.007000000000001</v>
      </c>
      <c r="G17" s="42">
        <f>G15*10%</f>
        <v>30.007000000000001</v>
      </c>
      <c r="H17" s="47">
        <f t="shared" si="1"/>
        <v>-10.676999999999996</v>
      </c>
    </row>
    <row r="18" spans="1:8" ht="15" customHeight="1" x14ac:dyDescent="0.25">
      <c r="A18" s="145" t="s">
        <v>54</v>
      </c>
      <c r="B18" s="146"/>
      <c r="C18" s="40">
        <v>2.41</v>
      </c>
      <c r="D18" s="69">
        <v>-65.400000000000006</v>
      </c>
      <c r="E18" s="56">
        <v>213.26</v>
      </c>
      <c r="F18" s="56">
        <v>203.15</v>
      </c>
      <c r="G18" s="56">
        <f>F18</f>
        <v>203.15</v>
      </c>
      <c r="H18" s="47">
        <f>F18-E18+D18</f>
        <v>-75.509999999999991</v>
      </c>
    </row>
    <row r="19" spans="1:8" ht="13.5" customHeight="1" x14ac:dyDescent="0.25">
      <c r="A19" s="37" t="s">
        <v>71</v>
      </c>
      <c r="B19" s="38"/>
      <c r="C19" s="42">
        <f>C18-C20</f>
        <v>2.169</v>
      </c>
      <c r="D19" s="47">
        <f>D18-D20</f>
        <v>-58.860000000000007</v>
      </c>
      <c r="E19" s="42">
        <f>E18-E20</f>
        <v>191.934</v>
      </c>
      <c r="F19" s="42">
        <f>F18-F20</f>
        <v>182.83500000000001</v>
      </c>
      <c r="G19" s="42">
        <f>G18-G20</f>
        <v>182.83500000000001</v>
      </c>
      <c r="H19" s="47">
        <f t="shared" si="1"/>
        <v>-67.959000000000003</v>
      </c>
    </row>
    <row r="20" spans="1:8" ht="12.75" customHeight="1" x14ac:dyDescent="0.25">
      <c r="A20" s="144" t="s">
        <v>72</v>
      </c>
      <c r="B20" s="136"/>
      <c r="C20" s="42">
        <f>C18*10%</f>
        <v>0.24100000000000002</v>
      </c>
      <c r="D20" s="47">
        <f>D18*10%</f>
        <v>-6.5400000000000009</v>
      </c>
      <c r="E20" s="42">
        <f>E18*10%</f>
        <v>21.326000000000001</v>
      </c>
      <c r="F20" s="42">
        <f>F18*10%</f>
        <v>20.315000000000001</v>
      </c>
      <c r="G20" s="42">
        <f>G18*10%</f>
        <v>20.315000000000001</v>
      </c>
      <c r="H20" s="47">
        <f t="shared" si="1"/>
        <v>-7.5510000000000002</v>
      </c>
    </row>
    <row r="21" spans="1:8" x14ac:dyDescent="0.25">
      <c r="A21" s="145" t="s">
        <v>55</v>
      </c>
      <c r="B21" s="146"/>
      <c r="C21" s="43">
        <v>1.1299999999999999</v>
      </c>
      <c r="D21" s="47">
        <v>-31.04</v>
      </c>
      <c r="E21" s="42">
        <v>99.98</v>
      </c>
      <c r="F21" s="42">
        <v>95.23</v>
      </c>
      <c r="G21" s="42">
        <f>F21</f>
        <v>95.23</v>
      </c>
      <c r="H21" s="47">
        <f>F21-E21+D21</f>
        <v>-35.79</v>
      </c>
    </row>
    <row r="22" spans="1:8" ht="14.25" customHeight="1" x14ac:dyDescent="0.25">
      <c r="A22" s="37" t="s">
        <v>71</v>
      </c>
      <c r="B22" s="38"/>
      <c r="C22" s="42">
        <f>C21-C23</f>
        <v>1.0169999999999999</v>
      </c>
      <c r="D22" s="47">
        <f>D21-D23</f>
        <v>-27.936</v>
      </c>
      <c r="E22" s="42">
        <f>E21-E23</f>
        <v>89.981999999999999</v>
      </c>
      <c r="F22" s="42">
        <f>F21-F23</f>
        <v>85.707000000000008</v>
      </c>
      <c r="G22" s="42">
        <f>G21-G23</f>
        <v>85.707000000000008</v>
      </c>
      <c r="H22" s="47">
        <f t="shared" si="1"/>
        <v>-32.210999999999991</v>
      </c>
    </row>
    <row r="23" spans="1:8" ht="14.25" customHeight="1" x14ac:dyDescent="0.25">
      <c r="A23" s="144" t="s">
        <v>72</v>
      </c>
      <c r="B23" s="136"/>
      <c r="C23" s="42">
        <f>C21*10%</f>
        <v>0.11299999999999999</v>
      </c>
      <c r="D23" s="47">
        <f>D21*10%</f>
        <v>-3.1040000000000001</v>
      </c>
      <c r="E23" s="42">
        <f>E21*10%</f>
        <v>9.9980000000000011</v>
      </c>
      <c r="F23" s="42">
        <f>F21*10%</f>
        <v>9.5230000000000015</v>
      </c>
      <c r="G23" s="42">
        <f>G21*10%</f>
        <v>9.5230000000000015</v>
      </c>
      <c r="H23" s="47">
        <f t="shared" si="1"/>
        <v>-3.5789999999999997</v>
      </c>
    </row>
    <row r="24" spans="1:8" ht="14.25" customHeight="1" x14ac:dyDescent="0.25">
      <c r="A24" s="10" t="s">
        <v>44</v>
      </c>
      <c r="B24" s="39"/>
      <c r="C24" s="43">
        <v>4.43</v>
      </c>
      <c r="D24" s="47">
        <v>-101.84</v>
      </c>
      <c r="E24" s="42">
        <v>392.04</v>
      </c>
      <c r="F24" s="42">
        <v>368.42</v>
      </c>
      <c r="G24" s="42">
        <f>F24</f>
        <v>368.42</v>
      </c>
      <c r="H24" s="47">
        <f>F24-E24+D24</f>
        <v>-125.46000000000001</v>
      </c>
    </row>
    <row r="25" spans="1:8" ht="14.25" customHeight="1" x14ac:dyDescent="0.25">
      <c r="A25" s="37" t="s">
        <v>71</v>
      </c>
      <c r="B25" s="38"/>
      <c r="C25" s="42">
        <f>C24-C26</f>
        <v>3.9869999999999997</v>
      </c>
      <c r="D25" s="47">
        <f>D24-D26</f>
        <v>-91.656000000000006</v>
      </c>
      <c r="E25" s="42">
        <f>E24-E26</f>
        <v>352.83600000000001</v>
      </c>
      <c r="F25" s="42">
        <f>F24-F26</f>
        <v>331.57800000000003</v>
      </c>
      <c r="G25" s="42">
        <f>G24-G26</f>
        <v>331.57800000000003</v>
      </c>
      <c r="H25" s="47">
        <f t="shared" si="1"/>
        <v>-112.91399999999999</v>
      </c>
    </row>
    <row r="26" spans="1:8" x14ac:dyDescent="0.25">
      <c r="A26" s="144" t="s">
        <v>72</v>
      </c>
      <c r="B26" s="136"/>
      <c r="C26" s="42">
        <f>C24*10%</f>
        <v>0.443</v>
      </c>
      <c r="D26" s="47">
        <f>D24*10%</f>
        <v>-10.184000000000001</v>
      </c>
      <c r="E26" s="42">
        <f>E24*10%</f>
        <v>39.204000000000008</v>
      </c>
      <c r="F26" s="42">
        <f>F24*10%</f>
        <v>36.842000000000006</v>
      </c>
      <c r="G26" s="42">
        <f>G24*10%</f>
        <v>36.842000000000006</v>
      </c>
      <c r="H26" s="47">
        <f t="shared" si="1"/>
        <v>-12.546000000000003</v>
      </c>
    </row>
    <row r="27" spans="1:8" ht="14.25" customHeight="1" x14ac:dyDescent="0.25">
      <c r="A27" s="151" t="s">
        <v>45</v>
      </c>
      <c r="B27" s="152"/>
      <c r="C27" s="88">
        <v>4.26</v>
      </c>
      <c r="D27" s="89">
        <v>-83.75</v>
      </c>
      <c r="E27" s="87">
        <v>300.12</v>
      </c>
      <c r="F27" s="87">
        <v>289.81</v>
      </c>
      <c r="G27" s="87">
        <f>F27</f>
        <v>289.81</v>
      </c>
      <c r="H27" s="47">
        <f>F27-E27+D27</f>
        <v>-94.06</v>
      </c>
    </row>
    <row r="28" spans="1:8" x14ac:dyDescent="0.25">
      <c r="A28" s="37" t="s">
        <v>71</v>
      </c>
      <c r="B28" s="38"/>
      <c r="C28" s="42">
        <f>C27-C29</f>
        <v>3.8339999999999996</v>
      </c>
      <c r="D28" s="47">
        <f>D27-D29</f>
        <v>-75.375</v>
      </c>
      <c r="E28" s="42">
        <f>E27-E29</f>
        <v>270.108</v>
      </c>
      <c r="F28" s="42">
        <f>F27-F29</f>
        <v>260.82900000000001</v>
      </c>
      <c r="G28" s="42">
        <f>G27-G29</f>
        <v>260.82900000000001</v>
      </c>
      <c r="H28" s="47">
        <f t="shared" si="1"/>
        <v>-84.653999999999996</v>
      </c>
    </row>
    <row r="29" spans="1:8" x14ac:dyDescent="0.25">
      <c r="A29" s="144" t="s">
        <v>72</v>
      </c>
      <c r="B29" s="136"/>
      <c r="C29" s="42">
        <f>C27*10%</f>
        <v>0.42599999999999999</v>
      </c>
      <c r="D29" s="47">
        <f>D27*10%</f>
        <v>-8.375</v>
      </c>
      <c r="E29" s="47">
        <f t="shared" ref="E29:G29" si="2">E27*10%</f>
        <v>30.012</v>
      </c>
      <c r="F29" s="47">
        <f t="shared" si="2"/>
        <v>28.981000000000002</v>
      </c>
      <c r="G29" s="47">
        <f t="shared" si="2"/>
        <v>28.981000000000002</v>
      </c>
      <c r="H29" s="47">
        <f t="shared" si="1"/>
        <v>-9.4059999999999988</v>
      </c>
    </row>
    <row r="30" spans="1:8" ht="8.25" customHeight="1" x14ac:dyDescent="0.25">
      <c r="A30" s="144"/>
      <c r="B30" s="109"/>
      <c r="C30" s="42"/>
      <c r="D30" s="47"/>
      <c r="E30" s="42"/>
      <c r="F30" s="42"/>
      <c r="G30" s="65"/>
      <c r="H30" s="47"/>
    </row>
    <row r="31" spans="1:8" s="4" customFormat="1" ht="15.75" customHeight="1" x14ac:dyDescent="0.25">
      <c r="A31" s="147" t="s">
        <v>46</v>
      </c>
      <c r="B31" s="148"/>
      <c r="C31" s="43">
        <v>7.93</v>
      </c>
      <c r="D31" s="55">
        <v>-152.35</v>
      </c>
      <c r="E31" s="43">
        <v>701.74</v>
      </c>
      <c r="F31" s="43">
        <v>668.4</v>
      </c>
      <c r="G31" s="59">
        <f>G32+G33</f>
        <v>328.20000000000005</v>
      </c>
      <c r="H31" s="60">
        <f>F31-E31-G31+D31+F31</f>
        <v>154.50999999999988</v>
      </c>
    </row>
    <row r="32" spans="1:8" ht="13.5" customHeight="1" x14ac:dyDescent="0.25">
      <c r="A32" s="37" t="s">
        <v>74</v>
      </c>
      <c r="B32" s="38"/>
      <c r="C32" s="42">
        <f>C31-C33</f>
        <v>7.1369999999999996</v>
      </c>
      <c r="D32" s="7">
        <v>-145.43</v>
      </c>
      <c r="E32" s="42">
        <f>E31-E33</f>
        <v>631.56600000000003</v>
      </c>
      <c r="F32" s="42">
        <f>F31-F33</f>
        <v>601.55999999999995</v>
      </c>
      <c r="G32" s="58">
        <f>G64</f>
        <v>261.36</v>
      </c>
      <c r="H32" s="60">
        <f t="shared" ref="H32:H33" si="3">F32-E32-G32+D32+F32</f>
        <v>164.76399999999984</v>
      </c>
    </row>
    <row r="33" spans="1:8" ht="12.75" customHeight="1" x14ac:dyDescent="0.25">
      <c r="A33" s="144" t="s">
        <v>72</v>
      </c>
      <c r="B33" s="136"/>
      <c r="C33" s="42">
        <f>C31*10%</f>
        <v>0.79300000000000004</v>
      </c>
      <c r="D33" s="7">
        <v>-6.91</v>
      </c>
      <c r="E33" s="42">
        <f>E31*10%</f>
        <v>70.174000000000007</v>
      </c>
      <c r="F33" s="42">
        <f>F31*10%</f>
        <v>66.84</v>
      </c>
      <c r="G33" s="42">
        <f>F33</f>
        <v>66.84</v>
      </c>
      <c r="H33" s="60">
        <f t="shared" si="3"/>
        <v>-10.244</v>
      </c>
    </row>
    <row r="34" spans="1:8" ht="9.75" customHeight="1" x14ac:dyDescent="0.25">
      <c r="A34" s="144"/>
      <c r="B34" s="109"/>
      <c r="C34" s="42"/>
      <c r="D34" s="7"/>
      <c r="E34" s="42"/>
      <c r="F34" s="42"/>
      <c r="G34" s="42"/>
      <c r="H34" s="60"/>
    </row>
    <row r="35" spans="1:8" ht="12.75" customHeight="1" x14ac:dyDescent="0.25">
      <c r="A35" s="154" t="s">
        <v>120</v>
      </c>
      <c r="B35" s="155"/>
      <c r="C35" s="42"/>
      <c r="D35" s="55">
        <v>-30.89</v>
      </c>
      <c r="E35" s="43">
        <f>E37+E38+E39+E40</f>
        <v>186.47</v>
      </c>
      <c r="F35" s="43">
        <f>F37+F38+F39+F40</f>
        <v>176.54000000000002</v>
      </c>
      <c r="G35" s="43">
        <f>G37+G38+G39+G40</f>
        <v>176.54000000000002</v>
      </c>
      <c r="H35" s="60">
        <f>F35-E35-G35+D35+F35</f>
        <v>-40.819999999999993</v>
      </c>
    </row>
    <row r="36" spans="1:8" ht="12.75" customHeight="1" x14ac:dyDescent="0.25">
      <c r="A36" s="156" t="s">
        <v>121</v>
      </c>
      <c r="B36" s="157"/>
      <c r="C36" s="42"/>
      <c r="D36" s="7"/>
      <c r="E36" s="42"/>
      <c r="F36" s="42"/>
      <c r="G36" s="42"/>
      <c r="H36" s="60"/>
    </row>
    <row r="37" spans="1:8" ht="12.75" customHeight="1" x14ac:dyDescent="0.25">
      <c r="A37" s="156" t="s">
        <v>122</v>
      </c>
      <c r="B37" s="157"/>
      <c r="C37" s="42"/>
      <c r="D37" s="7">
        <v>-1.53</v>
      </c>
      <c r="E37" s="42">
        <v>5.77</v>
      </c>
      <c r="F37" s="42">
        <v>5.59</v>
      </c>
      <c r="G37" s="42">
        <f>F37</f>
        <v>5.59</v>
      </c>
      <c r="H37" s="47">
        <f>F37-E37-G37+D37+F37</f>
        <v>-1.71</v>
      </c>
    </row>
    <row r="38" spans="1:8" ht="12.75" customHeight="1" x14ac:dyDescent="0.25">
      <c r="A38" s="156" t="s">
        <v>123</v>
      </c>
      <c r="B38" s="157"/>
      <c r="C38" s="42"/>
      <c r="D38" s="7">
        <v>-8.23</v>
      </c>
      <c r="E38" s="42">
        <v>29.88</v>
      </c>
      <c r="F38" s="42">
        <v>28.99</v>
      </c>
      <c r="G38" s="42">
        <f t="shared" ref="G38:G40" si="4">F38</f>
        <v>28.99</v>
      </c>
      <c r="H38" s="47">
        <f t="shared" ref="H38:H40" si="5">F38-E38-G38+D38+F38</f>
        <v>-9.120000000000001</v>
      </c>
    </row>
    <row r="39" spans="1:8" ht="12.75" customHeight="1" x14ac:dyDescent="0.25">
      <c r="A39" s="156" t="s">
        <v>151</v>
      </c>
      <c r="B39" s="157"/>
      <c r="C39" s="42"/>
      <c r="D39" s="7">
        <v>-19.88</v>
      </c>
      <c r="E39" s="42">
        <v>144.97</v>
      </c>
      <c r="F39" s="42">
        <v>136.33000000000001</v>
      </c>
      <c r="G39" s="42">
        <f t="shared" si="4"/>
        <v>136.33000000000001</v>
      </c>
      <c r="H39" s="47">
        <f t="shared" si="5"/>
        <v>-28.519999999999982</v>
      </c>
    </row>
    <row r="40" spans="1:8" ht="12.75" customHeight="1" x14ac:dyDescent="0.25">
      <c r="A40" s="156" t="s">
        <v>152</v>
      </c>
      <c r="B40" s="157"/>
      <c r="C40" s="42"/>
      <c r="D40" s="7">
        <v>-1.25</v>
      </c>
      <c r="E40" s="42">
        <v>5.85</v>
      </c>
      <c r="F40" s="42">
        <v>5.63</v>
      </c>
      <c r="G40" s="42">
        <f t="shared" si="4"/>
        <v>5.63</v>
      </c>
      <c r="H40" s="47">
        <f t="shared" si="5"/>
        <v>-1.4699999999999998</v>
      </c>
    </row>
    <row r="41" spans="1:8" ht="19.5" customHeight="1" x14ac:dyDescent="0.25">
      <c r="A41" s="154" t="s">
        <v>153</v>
      </c>
      <c r="B41" s="157"/>
      <c r="C41" s="42"/>
      <c r="D41" s="7"/>
      <c r="E41" s="43">
        <f>E8+E31+E35</f>
        <v>2712.98</v>
      </c>
      <c r="F41" s="43">
        <f>F8+F31+F35</f>
        <v>2586.23</v>
      </c>
      <c r="G41" s="43">
        <f>G8+G31+G35</f>
        <v>2246.0299999999997</v>
      </c>
      <c r="H41" s="60"/>
    </row>
    <row r="42" spans="1:8" ht="19.5" customHeight="1" x14ac:dyDescent="0.25">
      <c r="A42" s="149" t="s">
        <v>108</v>
      </c>
      <c r="B42" s="109"/>
      <c r="C42" s="42"/>
      <c r="D42" s="7"/>
      <c r="E42" s="42"/>
      <c r="F42" s="42"/>
      <c r="G42" s="42"/>
      <c r="H42" s="60"/>
    </row>
    <row r="43" spans="1:8" ht="36" customHeight="1" x14ac:dyDescent="0.25">
      <c r="A43" s="121" t="s">
        <v>118</v>
      </c>
      <c r="B43" s="121"/>
      <c r="C43" s="43"/>
      <c r="D43" s="60">
        <v>33.22</v>
      </c>
      <c r="E43" s="43">
        <v>14.6</v>
      </c>
      <c r="F43" s="43">
        <v>14.6</v>
      </c>
      <c r="G43" s="43">
        <v>2.48</v>
      </c>
      <c r="H43" s="43">
        <f>F43-G43+D43</f>
        <v>45.339999999999996</v>
      </c>
    </row>
    <row r="44" spans="1:8" ht="14.25" customHeight="1" x14ac:dyDescent="0.25">
      <c r="A44" s="121" t="s">
        <v>114</v>
      </c>
      <c r="B44" s="153"/>
      <c r="C44" s="43"/>
      <c r="D44" s="47">
        <v>36.19</v>
      </c>
      <c r="E44" s="42">
        <f>E43-E45</f>
        <v>12.117999999999999</v>
      </c>
      <c r="F44" s="42">
        <f>F43-F45</f>
        <v>12.117999999999999</v>
      </c>
      <c r="G44" s="42">
        <v>0</v>
      </c>
      <c r="H44" s="43">
        <f>F44-G44+D44</f>
        <v>48.307999999999993</v>
      </c>
    </row>
    <row r="45" spans="1:8" x14ac:dyDescent="0.25">
      <c r="A45" s="125" t="s">
        <v>56</v>
      </c>
      <c r="B45" s="125"/>
      <c r="C45" s="42"/>
      <c r="D45" s="47">
        <v>-2.97</v>
      </c>
      <c r="E45" s="42">
        <f>E43*17%</f>
        <v>2.4820000000000002</v>
      </c>
      <c r="F45" s="42">
        <f>F43*17%</f>
        <v>2.4820000000000002</v>
      </c>
      <c r="G45" s="42">
        <f>F45</f>
        <v>2.4820000000000002</v>
      </c>
      <c r="H45" s="47">
        <v>-2.97</v>
      </c>
    </row>
    <row r="46" spans="1:8" s="4" customFormat="1" ht="19.5" customHeight="1" x14ac:dyDescent="0.25">
      <c r="A46" s="158" t="s">
        <v>119</v>
      </c>
      <c r="B46" s="134"/>
      <c r="C46" s="43">
        <v>150</v>
      </c>
      <c r="D46" s="60">
        <v>29.9</v>
      </c>
      <c r="E46" s="43">
        <v>7.2</v>
      </c>
      <c r="F46" s="43">
        <v>7.2</v>
      </c>
      <c r="G46" s="43">
        <v>1.22</v>
      </c>
      <c r="H46" s="43">
        <f>F46-G46+D46</f>
        <v>35.879999999999995</v>
      </c>
    </row>
    <row r="47" spans="1:8" ht="15.75" customHeight="1" x14ac:dyDescent="0.25">
      <c r="A47" s="125" t="s">
        <v>75</v>
      </c>
      <c r="B47" s="125"/>
      <c r="C47" s="42">
        <f>C46*17%</f>
        <v>25.500000000000004</v>
      </c>
      <c r="D47" s="47">
        <v>0</v>
      </c>
      <c r="E47" s="42">
        <v>1.22</v>
      </c>
      <c r="F47" s="42">
        <f>E47</f>
        <v>1.22</v>
      </c>
      <c r="G47" s="42">
        <v>1.22</v>
      </c>
      <c r="H47" s="7">
        <v>0</v>
      </c>
    </row>
    <row r="48" spans="1:8" ht="21.75" customHeight="1" x14ac:dyDescent="0.25">
      <c r="A48" s="121" t="s">
        <v>155</v>
      </c>
      <c r="B48" s="122"/>
      <c r="C48" s="42" t="s">
        <v>140</v>
      </c>
      <c r="D48" s="60">
        <v>39.61</v>
      </c>
      <c r="E48" s="43">
        <v>17.5</v>
      </c>
      <c r="F48" s="43">
        <v>17.5</v>
      </c>
      <c r="G48" s="43">
        <v>2.98</v>
      </c>
      <c r="H48" s="43">
        <f>F48+D48-G48</f>
        <v>54.13</v>
      </c>
    </row>
    <row r="49" spans="1:9" ht="15" customHeight="1" x14ac:dyDescent="0.25">
      <c r="A49" s="123" t="s">
        <v>115</v>
      </c>
      <c r="B49" s="124"/>
      <c r="C49" s="74"/>
      <c r="D49" s="91">
        <v>43.18</v>
      </c>
      <c r="E49" s="74">
        <f>E48-E50</f>
        <v>14.525</v>
      </c>
      <c r="F49" s="74">
        <v>13.94</v>
      </c>
      <c r="G49" s="73">
        <v>0</v>
      </c>
      <c r="H49" s="75">
        <f>F49+D49-G49</f>
        <v>57.12</v>
      </c>
    </row>
    <row r="50" spans="1:9" ht="15.75" customHeight="1" x14ac:dyDescent="0.25">
      <c r="A50" s="123" t="s">
        <v>116</v>
      </c>
      <c r="B50" s="124"/>
      <c r="C50" s="74"/>
      <c r="D50" s="91">
        <v>-3.57</v>
      </c>
      <c r="E50" s="74">
        <f>E48*17%</f>
        <v>2.9750000000000001</v>
      </c>
      <c r="F50" s="90">
        <f>F48*17%</f>
        <v>2.9750000000000001</v>
      </c>
      <c r="G50" s="73">
        <f>F50</f>
        <v>2.9750000000000001</v>
      </c>
      <c r="H50" s="76">
        <f t="shared" ref="H50" si="6">F50+D50-G50</f>
        <v>-3.57</v>
      </c>
    </row>
    <row r="51" spans="1:9" ht="15.75" customHeight="1" x14ac:dyDescent="0.25">
      <c r="A51" s="126" t="s">
        <v>154</v>
      </c>
      <c r="B51" s="127"/>
      <c r="C51" s="79"/>
      <c r="D51" s="91">
        <v>-5.3</v>
      </c>
      <c r="E51" s="79">
        <v>84</v>
      </c>
      <c r="F51" s="79">
        <v>78.37</v>
      </c>
      <c r="G51" s="78">
        <v>78.37</v>
      </c>
      <c r="H51" s="80">
        <f>F51-E51+F51-G51</f>
        <v>-5.6299999999999955</v>
      </c>
    </row>
    <row r="52" spans="1:9" ht="18.75" customHeight="1" x14ac:dyDescent="0.25">
      <c r="A52" s="154" t="s">
        <v>153</v>
      </c>
      <c r="B52" s="155"/>
      <c r="C52" s="7"/>
      <c r="D52" s="7"/>
      <c r="E52" s="43">
        <f>E41+E43+E46+E48+E51</f>
        <v>2836.2799999999997</v>
      </c>
      <c r="F52" s="43">
        <f>F41+F43+F46+F48+F51</f>
        <v>2703.8999999999996</v>
      </c>
      <c r="G52" s="43">
        <f>G41+G43+G46+G48+G51</f>
        <v>2331.0799999999995</v>
      </c>
      <c r="H52" s="7"/>
    </row>
    <row r="53" spans="1:9" ht="17.25" customHeight="1" x14ac:dyDescent="0.25">
      <c r="A53" s="120" t="s">
        <v>107</v>
      </c>
      <c r="B53" s="128"/>
      <c r="C53" s="81"/>
      <c r="D53" s="82">
        <v>-621.66</v>
      </c>
      <c r="E53" s="83"/>
      <c r="F53" s="84"/>
      <c r="G53" s="81"/>
      <c r="H53" s="85">
        <f>F52-E52+D53+F52-G52</f>
        <v>-381.2199999999998</v>
      </c>
      <c r="I53" s="77"/>
    </row>
    <row r="54" spans="1:9" ht="18" customHeight="1" x14ac:dyDescent="0.25">
      <c r="A54" s="120" t="s">
        <v>136</v>
      </c>
      <c r="B54" s="120"/>
      <c r="C54" s="86"/>
      <c r="D54" s="86"/>
      <c r="E54" s="85"/>
      <c r="F54" s="83"/>
      <c r="G54" s="83"/>
      <c r="H54" s="85">
        <f>H55+H56</f>
        <v>-381.21200000000027</v>
      </c>
      <c r="I54" s="77"/>
    </row>
    <row r="55" spans="1:9" ht="18" customHeight="1" x14ac:dyDescent="0.25">
      <c r="A55" s="120" t="s">
        <v>105</v>
      </c>
      <c r="B55" s="124"/>
      <c r="C55" s="86"/>
      <c r="D55" s="86"/>
      <c r="E55" s="85"/>
      <c r="F55" s="83"/>
      <c r="G55" s="83"/>
      <c r="H55" s="85">
        <f>H32+H44+H46+H49</f>
        <v>306.07199999999983</v>
      </c>
    </row>
    <row r="56" spans="1:9" ht="18" customHeight="1" x14ac:dyDescent="0.25">
      <c r="A56" s="120" t="s">
        <v>106</v>
      </c>
      <c r="B56" s="124"/>
      <c r="C56" s="86"/>
      <c r="D56" s="86"/>
      <c r="E56" s="85"/>
      <c r="F56" s="83"/>
      <c r="G56" s="83"/>
      <c r="H56" s="100">
        <f>H8+H33+H35+H45+H50+H51</f>
        <v>-687.28400000000011</v>
      </c>
    </row>
    <row r="57" spans="1:9" ht="14.25" customHeight="1" x14ac:dyDescent="0.25">
      <c r="A57" s="70"/>
      <c r="B57" s="70"/>
      <c r="C57" s="71"/>
      <c r="D57" s="27"/>
      <c r="E57" s="71"/>
      <c r="F57" s="71"/>
      <c r="G57" s="71"/>
      <c r="H57" s="27"/>
    </row>
    <row r="58" spans="1:9" ht="14.25" customHeight="1" x14ac:dyDescent="0.25"/>
    <row r="59" spans="1:9" x14ac:dyDescent="0.25">
      <c r="A59" s="20" t="s">
        <v>137</v>
      </c>
      <c r="D59" s="22"/>
      <c r="E59" s="22"/>
      <c r="F59" s="22"/>
      <c r="G59" s="22"/>
    </row>
    <row r="60" spans="1:9" x14ac:dyDescent="0.25">
      <c r="A60" s="137" t="s">
        <v>58</v>
      </c>
      <c r="B60" s="138"/>
      <c r="C60" s="138"/>
      <c r="D60" s="139"/>
      <c r="E60" s="101" t="s">
        <v>59</v>
      </c>
      <c r="F60" s="101" t="s">
        <v>60</v>
      </c>
      <c r="G60" s="101" t="s">
        <v>109</v>
      </c>
      <c r="H60" s="102" t="s">
        <v>110</v>
      </c>
    </row>
    <row r="61" spans="1:9" ht="29.25" customHeight="1" x14ac:dyDescent="0.25">
      <c r="A61" s="140" t="s">
        <v>141</v>
      </c>
      <c r="B61" s="141"/>
      <c r="C61" s="141"/>
      <c r="D61" s="142"/>
      <c r="E61" s="31">
        <v>43739</v>
      </c>
      <c r="F61" s="30" t="s">
        <v>146</v>
      </c>
      <c r="G61" s="32">
        <v>12.7</v>
      </c>
      <c r="H61" s="6" t="s">
        <v>142</v>
      </c>
    </row>
    <row r="62" spans="1:9" ht="13.5" customHeight="1" x14ac:dyDescent="0.25">
      <c r="A62" s="140" t="s">
        <v>143</v>
      </c>
      <c r="B62" s="141"/>
      <c r="C62" s="141"/>
      <c r="D62" s="142"/>
      <c r="E62" s="31">
        <v>43556</v>
      </c>
      <c r="F62" s="30" t="s">
        <v>147</v>
      </c>
      <c r="G62" s="32">
        <v>2.44</v>
      </c>
      <c r="H62" s="6" t="s">
        <v>111</v>
      </c>
      <c r="I62" s="61"/>
    </row>
    <row r="63" spans="1:9" ht="13.5" customHeight="1" x14ac:dyDescent="0.25">
      <c r="A63" s="143" t="s">
        <v>144</v>
      </c>
      <c r="B63" s="141"/>
      <c r="C63" s="141"/>
      <c r="D63" s="142"/>
      <c r="E63" s="31">
        <v>43709</v>
      </c>
      <c r="F63" s="30" t="s">
        <v>145</v>
      </c>
      <c r="G63" s="32">
        <v>246.22</v>
      </c>
      <c r="H63" s="6" t="s">
        <v>142</v>
      </c>
      <c r="I63" s="61"/>
    </row>
    <row r="64" spans="1:9" x14ac:dyDescent="0.25">
      <c r="A64" s="132" t="s">
        <v>7</v>
      </c>
      <c r="B64" s="133"/>
      <c r="C64" s="133"/>
      <c r="D64" s="134"/>
      <c r="E64" s="31"/>
      <c r="F64" s="30"/>
      <c r="G64" s="32">
        <f>SUM(G61:G63)</f>
        <v>261.36</v>
      </c>
      <c r="H64" s="6"/>
    </row>
    <row r="65" spans="1:8" x14ac:dyDescent="0.25">
      <c r="A65" s="93"/>
      <c r="B65" s="94"/>
      <c r="C65" s="94"/>
      <c r="D65" s="94"/>
      <c r="E65" s="95"/>
      <c r="F65" s="96"/>
      <c r="G65" s="97"/>
      <c r="H65" s="11"/>
    </row>
    <row r="66" spans="1:8" x14ac:dyDescent="0.25">
      <c r="A66" s="20" t="s">
        <v>47</v>
      </c>
      <c r="D66" s="22"/>
      <c r="E66" s="22"/>
      <c r="F66" s="22"/>
      <c r="G66" s="22"/>
    </row>
    <row r="67" spans="1:8" x14ac:dyDescent="0.25">
      <c r="A67" s="20" t="s">
        <v>48</v>
      </c>
      <c r="D67" s="22"/>
      <c r="E67" s="22"/>
      <c r="F67" s="22"/>
      <c r="G67" s="22"/>
    </row>
    <row r="68" spans="1:8" ht="46.5" customHeight="1" x14ac:dyDescent="0.25">
      <c r="A68" s="135" t="s">
        <v>61</v>
      </c>
      <c r="B68" s="136"/>
      <c r="C68" s="136"/>
      <c r="D68" s="136"/>
      <c r="E68" s="109"/>
      <c r="F68" s="34" t="s">
        <v>60</v>
      </c>
      <c r="G68" s="33" t="s">
        <v>148</v>
      </c>
    </row>
    <row r="69" spans="1:8" x14ac:dyDescent="0.25">
      <c r="A69" s="132" t="s">
        <v>62</v>
      </c>
      <c r="B69" s="133"/>
      <c r="C69" s="133"/>
      <c r="D69" s="133"/>
      <c r="E69" s="134"/>
      <c r="F69" s="30">
        <v>13</v>
      </c>
      <c r="G69" s="92">
        <v>76851.850000000006</v>
      </c>
    </row>
    <row r="70" spans="1:8" x14ac:dyDescent="0.25">
      <c r="A70" s="22"/>
      <c r="D70" s="22"/>
      <c r="E70" s="22"/>
      <c r="F70" s="22"/>
      <c r="G70" s="22"/>
    </row>
    <row r="71" spans="1:8" s="4" customFormat="1" x14ac:dyDescent="0.25">
      <c r="A71" s="20"/>
      <c r="B71" s="45"/>
      <c r="C71" s="46"/>
      <c r="D71" s="20"/>
      <c r="E71" s="20"/>
      <c r="F71" s="20"/>
      <c r="G71" s="20"/>
    </row>
    <row r="73" spans="1:8" x14ac:dyDescent="0.25">
      <c r="A73" s="20" t="s">
        <v>101</v>
      </c>
      <c r="E73" s="35"/>
      <c r="F73" s="62"/>
      <c r="G73" s="35"/>
    </row>
    <row r="74" spans="1:8" x14ac:dyDescent="0.25">
      <c r="A74" s="20" t="s">
        <v>138</v>
      </c>
      <c r="B74" s="63"/>
      <c r="C74" s="64"/>
      <c r="D74" s="20"/>
      <c r="E74" s="35"/>
      <c r="F74" s="62"/>
      <c r="G74" s="35"/>
    </row>
    <row r="75" spans="1:8" ht="39.75" customHeight="1" x14ac:dyDescent="0.25">
      <c r="A75" s="129" t="s">
        <v>124</v>
      </c>
      <c r="B75" s="130"/>
      <c r="C75" s="130"/>
      <c r="D75" s="130"/>
      <c r="E75" s="130"/>
      <c r="F75" s="130"/>
      <c r="G75" s="130"/>
      <c r="H75" s="131"/>
    </row>
    <row r="76" spans="1:8" ht="40.5" customHeight="1" x14ac:dyDescent="0.25"/>
    <row r="77" spans="1:8" x14ac:dyDescent="0.25">
      <c r="A77" s="20" t="s">
        <v>78</v>
      </c>
      <c r="B77" s="63"/>
      <c r="C77" s="64"/>
      <c r="D77" s="20"/>
      <c r="E77" s="20" t="s">
        <v>150</v>
      </c>
      <c r="F77" s="20"/>
    </row>
    <row r="78" spans="1:8" x14ac:dyDescent="0.25">
      <c r="A78" s="20" t="s">
        <v>79</v>
      </c>
      <c r="B78" s="63"/>
      <c r="C78" s="64"/>
      <c r="D78" s="20"/>
      <c r="E78" s="20"/>
      <c r="F78" s="20"/>
    </row>
    <row r="79" spans="1:8" x14ac:dyDescent="0.25">
      <c r="A79" s="20" t="s">
        <v>80</v>
      </c>
      <c r="B79" s="63"/>
      <c r="C79" s="64"/>
      <c r="D79" s="20"/>
      <c r="E79" s="20"/>
      <c r="F79" s="20"/>
    </row>
    <row r="80" spans="1:8" ht="31.5" customHeight="1" x14ac:dyDescent="0.25"/>
    <row r="81" spans="1:4" x14ac:dyDescent="0.25">
      <c r="A81" s="18" t="s">
        <v>156</v>
      </c>
      <c r="D81" s="18"/>
    </row>
    <row r="82" spans="1:4" x14ac:dyDescent="0.25">
      <c r="A82" s="18" t="s">
        <v>81</v>
      </c>
      <c r="C82" s="44" t="s">
        <v>24</v>
      </c>
      <c r="D82" s="18"/>
    </row>
    <row r="83" spans="1:4" x14ac:dyDescent="0.25">
      <c r="A83" s="18" t="s">
        <v>82</v>
      </c>
      <c r="C83" s="44" t="s">
        <v>83</v>
      </c>
      <c r="D83" s="18"/>
    </row>
    <row r="84" spans="1:4" x14ac:dyDescent="0.25">
      <c r="A84" s="18" t="s">
        <v>84</v>
      </c>
      <c r="C84" s="44" t="s">
        <v>139</v>
      </c>
      <c r="D84" s="18"/>
    </row>
    <row r="85" spans="1:4" x14ac:dyDescent="0.25">
      <c r="A85" s="18"/>
      <c r="D85" s="18"/>
    </row>
  </sheetData>
  <mergeCells count="51">
    <mergeCell ref="A55:B55"/>
    <mergeCell ref="A56:B56"/>
    <mergeCell ref="A33:B33"/>
    <mergeCell ref="A44:B44"/>
    <mergeCell ref="A35:B35"/>
    <mergeCell ref="A37:B37"/>
    <mergeCell ref="A38:B38"/>
    <mergeCell ref="A34:B34"/>
    <mergeCell ref="A36:B36"/>
    <mergeCell ref="A39:B39"/>
    <mergeCell ref="A40:B40"/>
    <mergeCell ref="A52:B52"/>
    <mergeCell ref="A43:B43"/>
    <mergeCell ref="A41:B41"/>
    <mergeCell ref="A42:B42"/>
    <mergeCell ref="A46:B46"/>
    <mergeCell ref="A29:B29"/>
    <mergeCell ref="A31:B31"/>
    <mergeCell ref="A23:B23"/>
    <mergeCell ref="A26:B26"/>
    <mergeCell ref="A27:B27"/>
    <mergeCell ref="A30:B30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75:H75"/>
    <mergeCell ref="A64:D64"/>
    <mergeCell ref="A68:E68"/>
    <mergeCell ref="A69:E69"/>
    <mergeCell ref="A60:D60"/>
    <mergeCell ref="A61:D61"/>
    <mergeCell ref="A62:D62"/>
    <mergeCell ref="A63:D63"/>
    <mergeCell ref="A54:B54"/>
    <mergeCell ref="A48:B48"/>
    <mergeCell ref="A49:B49"/>
    <mergeCell ref="A50:B50"/>
    <mergeCell ref="A45:B45"/>
    <mergeCell ref="A47:B47"/>
    <mergeCell ref="A51:B51"/>
    <mergeCell ref="A53:B53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2020-03-17T05:43:30Z</cp:lastPrinted>
  <dcterms:created xsi:type="dcterms:W3CDTF">2013-02-18T04:38:06Z</dcterms:created>
  <dcterms:modified xsi:type="dcterms:W3CDTF">2020-03-19T04:23:03Z</dcterms:modified>
</cp:coreProperties>
</file>